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5715" windowHeight="2895"/>
  </bookViews>
  <sheets>
    <sheet name="te ndryshme" sheetId="1" r:id="rId1"/>
    <sheet name="b. i gjendjes" sheetId="2" r:id="rId2"/>
    <sheet name="countif" sheetId="3" r:id="rId3"/>
    <sheet name="bilanci" sheetId="4" r:id="rId4"/>
    <sheet name="bilanci i gjendjes" sheetId="5" r:id="rId5"/>
    <sheet name="Sheet1" sheetId="6" r:id="rId6"/>
    <sheet name="Test" sheetId="7" r:id="rId7"/>
  </sheets>
  <calcPr calcId="125725"/>
</workbook>
</file>

<file path=xl/calcChain.xml><?xml version="1.0" encoding="utf-8"?>
<calcChain xmlns="http://schemas.openxmlformats.org/spreadsheetml/2006/main">
  <c r="G67" i="7"/>
  <c r="F67"/>
  <c r="G61"/>
  <c r="F61"/>
  <c r="F25"/>
  <c r="G25" s="1"/>
  <c r="B53"/>
  <c r="F55"/>
  <c r="N14" s="1"/>
  <c r="E43"/>
  <c r="F45" s="1"/>
  <c r="G45" s="1"/>
  <c r="F24" i="3"/>
  <c r="F35" i="7"/>
  <c r="G35" s="1"/>
  <c r="F40"/>
  <c r="G40" s="1"/>
  <c r="F50"/>
  <c r="G50" s="1"/>
  <c r="F30"/>
  <c r="G30" s="1"/>
  <c r="D23"/>
  <c r="E18"/>
  <c r="D18"/>
  <c r="F20" s="1"/>
  <c r="G20" s="1"/>
  <c r="F8"/>
  <c r="G8" s="1"/>
  <c r="L14" l="1"/>
  <c r="G55"/>
  <c r="N25" s="1"/>
  <c r="N35" s="1"/>
  <c r="F43"/>
  <c r="F14"/>
  <c r="G14" s="1"/>
  <c r="H9" i="1"/>
  <c r="N9"/>
  <c r="K9"/>
  <c r="E2"/>
  <c r="F27" i="3"/>
  <c r="F26"/>
  <c r="F25"/>
  <c r="F21"/>
  <c r="F20"/>
  <c r="D22" i="2"/>
  <c r="D24"/>
  <c r="D23"/>
  <c r="C16" i="5"/>
  <c r="C15"/>
  <c r="G28"/>
  <c r="G27"/>
  <c r="I25"/>
  <c r="I24"/>
  <c r="I23"/>
  <c r="I22"/>
  <c r="I21"/>
  <c r="I20"/>
  <c r="I19"/>
  <c r="I18"/>
  <c r="I17"/>
  <c r="I16"/>
  <c r="I15"/>
  <c r="I14"/>
  <c r="H21" i="4"/>
  <c r="D26"/>
  <c r="D25"/>
  <c r="D24"/>
  <c r="H23"/>
  <c r="D23"/>
  <c r="H22"/>
  <c r="D22"/>
  <c r="D21"/>
  <c r="H20"/>
  <c r="D20"/>
  <c r="D30" s="1"/>
  <c r="C20" i="2"/>
  <c r="D20"/>
  <c r="E20"/>
  <c r="F20"/>
  <c r="G20"/>
  <c r="H20"/>
  <c r="I20"/>
  <c r="J20"/>
  <c r="K20"/>
  <c r="L20"/>
  <c r="M20"/>
  <c r="B20"/>
  <c r="C18"/>
  <c r="D18"/>
  <c r="E18"/>
  <c r="F18"/>
  <c r="G18"/>
  <c r="H18"/>
  <c r="I18"/>
  <c r="J18"/>
  <c r="K18"/>
  <c r="L18"/>
  <c r="M18"/>
  <c r="B18"/>
  <c r="K15" i="1"/>
  <c r="K16"/>
  <c r="K14"/>
  <c r="K12"/>
  <c r="K13"/>
  <c r="G16"/>
  <c r="G15"/>
  <c r="H15"/>
  <c r="H14"/>
  <c r="H13"/>
  <c r="H12"/>
  <c r="G29" i="5" l="1"/>
  <c r="H30" i="4"/>
  <c r="D33" s="1"/>
</calcChain>
</file>

<file path=xl/comments1.xml><?xml version="1.0" encoding="utf-8"?>
<comments xmlns="http://schemas.openxmlformats.org/spreadsheetml/2006/main">
  <authors>
    <author>beli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beli:</t>
        </r>
        <r>
          <rPr>
            <sz val="9"/>
            <color indexed="81"/>
            <rFont val="Tahoma"/>
            <family val="2"/>
          </rPr>
          <t xml:space="preserve">
Vlera D2,D3,D4 te jen me te vogla se 100 TRUE ose FALSE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beli:</t>
        </r>
        <r>
          <rPr>
            <sz val="9"/>
            <color indexed="81"/>
            <rFont val="Tahoma"/>
            <family val="2"/>
          </rPr>
          <t xml:space="preserve">
Mbledh shumat qe kan ID 165 dhe gjen mesataren (30+20=50/2=25)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beli:</t>
        </r>
        <r>
          <rPr>
            <sz val="9"/>
            <color indexed="81"/>
            <rFont val="Tahoma"/>
            <family val="2"/>
          </rPr>
          <t xml:space="preserve">
Mbledh shumat e personit me ID 165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beli:</t>
        </r>
        <r>
          <rPr>
            <sz val="9"/>
            <color indexed="81"/>
            <rFont val="Tahoma"/>
            <family val="2"/>
          </rPr>
          <t xml:space="preserve">
Mbledh shumat e personave qe e plotsojn kushtin &gt;150, vlera &gt;150 mund te ndryshohet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beli:</t>
        </r>
        <r>
          <rPr>
            <sz val="9"/>
            <color indexed="81"/>
            <rFont val="Tahoma"/>
            <family val="2"/>
          </rPr>
          <t xml:space="preserve">
Taton pagen nese eshte &gt;500 me 8% ndersa nese nese eshte me e vogel me 6%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beli:</t>
        </r>
        <r>
          <rPr>
            <sz val="9"/>
            <color indexed="81"/>
            <rFont val="Tahoma"/>
            <family val="2"/>
          </rPr>
          <t xml:space="preserve">
Taton pagen nese eshte &lt;500 me 6% ndersa nese nese eshte me e vogel 1000 me  8% dhe nese esht me e madhe se 1000 me 10%</t>
        </r>
      </text>
    </comment>
  </commentList>
</comments>
</file>

<file path=xl/sharedStrings.xml><?xml version="1.0" encoding="utf-8"?>
<sst xmlns="http://schemas.openxmlformats.org/spreadsheetml/2006/main" count="237" uniqueCount="189">
  <si>
    <t>AND</t>
  </si>
  <si>
    <t>AVERAGEIF</t>
  </si>
  <si>
    <t>SUMIF</t>
  </si>
  <si>
    <t>ID pers.</t>
  </si>
  <si>
    <t>Shuma</t>
  </si>
  <si>
    <t>Nese paga me e madhe se 500 €</t>
  </si>
  <si>
    <t>tatim</t>
  </si>
  <si>
    <t>Nese paga me e vogel se 500 €</t>
  </si>
  <si>
    <t>Nese paga me e vogel se 1000 €</t>
  </si>
  <si>
    <t>Edona</t>
  </si>
  <si>
    <t>Mirlinda</t>
  </si>
  <si>
    <t>TATIMI NE PAGA</t>
  </si>
  <si>
    <t>BLERIMI</t>
  </si>
  <si>
    <t>OK</t>
  </si>
  <si>
    <t>CELL, identifikon…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</si>
  <si>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</si>
  <si>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</si>
  <si>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</si>
  <si>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</si>
  <si>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</si>
  <si>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</si>
  <si>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</si>
  <si>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</si>
  <si>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</si>
  <si>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</si>
  <si>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 xml:space="preserve">Nentorë </t>
  </si>
  <si>
    <t xml:space="preserve">Dhjetorë </t>
  </si>
  <si>
    <t>Të ardhurat familjare</t>
  </si>
  <si>
    <t>Ushqimi</t>
  </si>
  <si>
    <t>Veshmbathja</t>
  </si>
  <si>
    <t>Fatura e ujit</t>
  </si>
  <si>
    <t>Fatura e rrymes</t>
  </si>
  <si>
    <t>Fatura e telefonit</t>
  </si>
  <si>
    <t>Shpenzimet e vetures</t>
  </si>
  <si>
    <t>Shpenzime tjera</t>
  </si>
  <si>
    <t>Shpenzimet totale</t>
  </si>
  <si>
    <t>Mbetja</t>
  </si>
  <si>
    <t xml:space="preserve">Emri             </t>
  </si>
  <si>
    <t>Mbiemri</t>
  </si>
  <si>
    <t xml:space="preserve">Viti i lindjes </t>
  </si>
  <si>
    <t xml:space="preserve">Nr i leternjoftimit </t>
  </si>
  <si>
    <t>Vendi i lindje</t>
  </si>
  <si>
    <t>Gjinia</t>
  </si>
  <si>
    <t>Dafina</t>
  </si>
  <si>
    <t>Dervish</t>
  </si>
  <si>
    <t>23.06.1986</t>
  </si>
  <si>
    <t>Drenas</t>
  </si>
  <si>
    <t>F</t>
  </si>
  <si>
    <t>Kadria</t>
  </si>
  <si>
    <t>17.08.1980</t>
  </si>
  <si>
    <t>M</t>
  </si>
  <si>
    <t>Mirdita</t>
  </si>
  <si>
    <t>Ibrahimi</t>
  </si>
  <si>
    <t>15.12.1979</t>
  </si>
  <si>
    <t>10.02.1980</t>
  </si>
  <si>
    <t>12.11.1983</t>
  </si>
  <si>
    <t>Liridon</t>
  </si>
  <si>
    <t>Jashari</t>
  </si>
  <si>
    <t>14.06.1979</t>
  </si>
  <si>
    <t>Xhyljeta</t>
  </si>
  <si>
    <t>12.01.1983</t>
  </si>
  <si>
    <t>Nexhmedin</t>
  </si>
  <si>
    <t>Gjinofci</t>
  </si>
  <si>
    <t>06.03.1984</t>
  </si>
  <si>
    <t>Flutura</t>
  </si>
  <si>
    <t>Koci</t>
  </si>
  <si>
    <t>05.10.1975</t>
  </si>
  <si>
    <t>Jehona</t>
  </si>
  <si>
    <t>Bashota</t>
  </si>
  <si>
    <t>12.09.1985</t>
  </si>
  <si>
    <t xml:space="preserve">Sa persona janë te gjinis </t>
  </si>
  <si>
    <t>Femrore</t>
  </si>
  <si>
    <t>Mashkullore</t>
  </si>
  <si>
    <t>Sa persona jan nga:</t>
  </si>
  <si>
    <t>Shembull:</t>
  </si>
  <si>
    <t>Firma "CerativeStudio" me 31.12.2007 ka patur kete gjendje.</t>
  </si>
  <si>
    <t>Te perpilohet Bilanci i Gjendjes</t>
  </si>
  <si>
    <t>Taka………………..…………………………………………………</t>
  </si>
  <si>
    <t>Objektet…..………………………………………………………….</t>
  </si>
  <si>
    <t>Kapitali i vet.…………………………………………………………</t>
  </si>
  <si>
    <t>Pajimet…..…………………………………………………………..</t>
  </si>
  <si>
    <t>Blersit (Llogarit e Argtushme)……………………………………………..</t>
  </si>
  <si>
    <t>Mallrat…………………...……………………………………………</t>
  </si>
  <si>
    <t>Xhirollogarija………………………………………………………….</t>
  </si>
  <si>
    <t>Arka……………..……………………………………………………</t>
  </si>
  <si>
    <t>Fitimi i mbajtur……………………………………………………….</t>
  </si>
  <si>
    <t>Kredit afatshkurter…………………………………………………..</t>
  </si>
  <si>
    <t>Furnitoret…………………………………………………………….</t>
  </si>
  <si>
    <t>ASETE</t>
  </si>
  <si>
    <t>EKUITI + DETYRIME</t>
  </si>
  <si>
    <t>Nr</t>
  </si>
  <si>
    <t xml:space="preserve">Emeritimi </t>
  </si>
  <si>
    <t>Emeritimi</t>
  </si>
  <si>
    <t>Toka</t>
  </si>
  <si>
    <t>Kapitali i vet</t>
  </si>
  <si>
    <t>Objektet</t>
  </si>
  <si>
    <t>Fitimi i mbajtur</t>
  </si>
  <si>
    <t>Pajimet</t>
  </si>
  <si>
    <t>Kredit afatshkurter</t>
  </si>
  <si>
    <t>Blersit</t>
  </si>
  <si>
    <t>Furnitoret</t>
  </si>
  <si>
    <t>Mallrat</t>
  </si>
  <si>
    <t>Xhirollogatija</t>
  </si>
  <si>
    <t>Arka</t>
  </si>
  <si>
    <t>Totali</t>
  </si>
  <si>
    <t>Vlera e saktësis:</t>
  </si>
  <si>
    <t>Pershkrimi</t>
  </si>
  <si>
    <t>Bilanci</t>
  </si>
  <si>
    <t>Startus</t>
  </si>
  <si>
    <t>Bilanci gjendjes</t>
  </si>
  <si>
    <t>Data</t>
  </si>
  <si>
    <t>Pershkrimi i blerjeve dhe shitjeve</t>
  </si>
  <si>
    <t>Shitjet</t>
  </si>
  <si>
    <t>Blerjet</t>
  </si>
  <si>
    <t>Shitjet gjithes</t>
  </si>
  <si>
    <t>Blerjet gjithseej</t>
  </si>
  <si>
    <t>Bilanci perfundimtar</t>
  </si>
  <si>
    <t>Gjendja prej dt. 01.02.2012 deri me dt. 22.03.2012</t>
  </si>
  <si>
    <t>Blerja e kamionetes</t>
  </si>
  <si>
    <t>Regjistrimi i kamionetes me targa RKS 123 BV</t>
  </si>
  <si>
    <t>Shitja e produkteve nga dt.02/02 deri 20/02/2012</t>
  </si>
  <si>
    <t>Totali i shpenzimeve</t>
  </si>
  <si>
    <t>Te ardhurat tot.</t>
  </si>
  <si>
    <t>Prishtine</t>
  </si>
  <si>
    <t>Gjilan</t>
  </si>
  <si>
    <t>Pej</t>
  </si>
  <si>
    <t>Malisheve</t>
  </si>
  <si>
    <t>Gjakov</t>
  </si>
  <si>
    <t>Blerina</t>
  </si>
  <si>
    <t>Arbnora</t>
  </si>
  <si>
    <t>Gashi</t>
  </si>
  <si>
    <t>Morina</t>
  </si>
  <si>
    <t>Krasniqi</t>
  </si>
  <si>
    <t>f</t>
  </si>
  <si>
    <t>m</t>
  </si>
  <si>
    <t>pej</t>
  </si>
  <si>
    <t>2. Rreshti i pare (muajt) te  kthehet ne 45 shkall</t>
  </si>
  <si>
    <t>3.Te dhenat  qe jan ne vlera monetare te shendrrohen ne euro.</t>
  </si>
  <si>
    <t>4. Te perdoren formulat  per gjetjen e shpenzimeve  totale per secilin muaj</t>
  </si>
  <si>
    <t>6.Ne fund te gjinden te ardhurat totale , Totali i shpenzimeve dhe Mbetja</t>
  </si>
  <si>
    <t>5. Te gjindet mbetja per secilin muaj duke zbrit shpenzimet totale nga te ardhurat familjare per secilin muaj</t>
  </si>
  <si>
    <t>1. Te krijohet tabela identike siq shifet me lart</t>
  </si>
  <si>
    <t>RESGJISTRIMI I TE HYRAVE DHE SHPENZIMEVE PER VITIN 2011</t>
  </si>
  <si>
    <t>Argjira</t>
  </si>
  <si>
    <t>Ti</t>
  </si>
  <si>
    <t>Une</t>
  </si>
  <si>
    <t>ti</t>
  </si>
  <si>
    <t>Arlinda Gashi</t>
  </si>
  <si>
    <t>Qendra Kompetences Malisheve</t>
  </si>
  <si>
    <t>Bej bashkimin e tekstit Arlinda Gashi Qendra Kompetences Malisheve ne fushen e gjelbert?</t>
  </si>
  <si>
    <t>Sheno formulen qe ben numrimin e tekstit "Kohe e bukur"</t>
  </si>
  <si>
    <t>Kohe e bukur</t>
  </si>
  <si>
    <t>Si gjindet Tvsh per vlerat e me poshtme?</t>
  </si>
  <si>
    <t>Sasia</t>
  </si>
  <si>
    <t>qmimi</t>
  </si>
  <si>
    <t>shuma</t>
  </si>
  <si>
    <t>tvsh</t>
  </si>
  <si>
    <t>Pytja 1</t>
  </si>
  <si>
    <t>Pytja 2</t>
  </si>
  <si>
    <t>Pytja 3</t>
  </si>
  <si>
    <t>Pytja 4</t>
  </si>
  <si>
    <t>Bej mbledhjen e ketyre dy qelulave</t>
  </si>
  <si>
    <t>Pytja 5</t>
  </si>
  <si>
    <t>Qendra Kompetences</t>
  </si>
  <si>
    <t>Permes formules vendos 6 shkronjat e para te shprehjes "Qendra Kompetences"</t>
  </si>
  <si>
    <t>Pytja 6</t>
  </si>
  <si>
    <t>Gjej mesataren per numrat qe gjinden ne bashksin e me poshtme</t>
  </si>
  <si>
    <t>Pytja 7</t>
  </si>
  <si>
    <t>Numroj numrat"2"ne bashksin e me poshtme</t>
  </si>
  <si>
    <t>Pytja 8</t>
  </si>
  <si>
    <t>Pytja 9</t>
  </si>
  <si>
    <t>Ju keni…</t>
  </si>
  <si>
    <t>Gabim</t>
  </si>
  <si>
    <t>Ne rregull</t>
  </si>
  <si>
    <t>Numri i pikve</t>
  </si>
  <si>
    <t>Mbledh vetem numrat "2" ne bashksin e me poshtme</t>
  </si>
  <si>
    <t>Sipas te dhenave gjej Rabatin e lejuar prej 5%</t>
  </si>
  <si>
    <t>Qmimi</t>
  </si>
  <si>
    <t>Rabati</t>
  </si>
  <si>
    <t>CocaCola</t>
  </si>
  <si>
    <t>Pytja 10</t>
  </si>
  <si>
    <t>Si behet vendosja e dates dhe ores ne qelul, sheno formulen</t>
  </si>
  <si>
    <t>Pytja 11</t>
  </si>
  <si>
    <t>Nota</t>
  </si>
  <si>
    <t>Emri dhe mbiemri</t>
  </si>
  <si>
    <t>Si e quhet profesori qe ju jep lenden TIK-pergjithshem</t>
  </si>
  <si>
    <t>Nese keni ndonje koment per profesorin ose lenden sheno me posht</t>
  </si>
  <si>
    <t>Sheno ketu</t>
  </si>
  <si>
    <t>ok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</si>
</sst>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_ &quot;kr&quot;\ * #,##0.00_ ;_ &quot;kr&quot;\ * \-#,##0.00_ ;_ &quot;kr&quot;\ * &quot;-&quot;??_ ;_ @_ "/>
    <numFmt numFmtId="165" formatCode="&quot;£&quot;#,##0.00"/>
    <numFmt numFmtId="166" formatCode="#,##0.00\ [$€-1]"/>
    <numFmt numFmtId="167" formatCode="&quot;$&quot;#,##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0" tint="-0.14999847407452621"/>
      <name val="Calibri"/>
      <family val="2"/>
      <scheme val="minor"/>
    </font>
    <font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darkGray">
        <fgColor indexed="9"/>
        <bgColor indexed="26"/>
      </patternFill>
    </fill>
    <fill>
      <patternFill patternType="darkGray">
        <fgColor indexed="9"/>
        <bgColor indexed="22"/>
      </patternFill>
    </fill>
    <fill>
      <patternFill patternType="darkGray">
        <fgColor indexed="9"/>
        <bgColor indexed="43"/>
      </patternFill>
    </fill>
    <fill>
      <patternFill patternType="mediumGray">
        <fgColor indexed="9"/>
        <bgColor indexed="4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3" tint="0.40000610370189521"/>
        </stop>
        <stop position="0.5">
          <color theme="9" tint="0.59999389629810485"/>
        </stop>
        <stop position="1">
          <color theme="3" tint="0.40000610370189521"/>
        </stop>
      </gradient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50"/>
      </left>
      <right/>
      <top style="double">
        <color indexed="50"/>
      </top>
      <bottom/>
      <diagonal/>
    </border>
    <border>
      <left/>
      <right/>
      <top style="double">
        <color indexed="50"/>
      </top>
      <bottom/>
      <diagonal/>
    </border>
    <border>
      <left/>
      <right style="double">
        <color indexed="50"/>
      </right>
      <top style="double">
        <color indexed="50"/>
      </top>
      <bottom/>
      <diagonal/>
    </border>
    <border>
      <left style="double">
        <color indexed="50"/>
      </left>
      <right/>
      <top/>
      <bottom/>
      <diagonal/>
    </border>
    <border>
      <left/>
      <right style="double">
        <color indexed="50"/>
      </right>
      <top/>
      <bottom/>
      <diagonal/>
    </border>
    <border>
      <left style="double">
        <color indexed="50"/>
      </left>
      <right/>
      <top/>
      <bottom style="double">
        <color indexed="50"/>
      </bottom>
      <diagonal/>
    </border>
    <border>
      <left/>
      <right/>
      <top/>
      <bottom style="double">
        <color indexed="50"/>
      </bottom>
      <diagonal/>
    </border>
    <border>
      <left/>
      <right style="double">
        <color indexed="50"/>
      </right>
      <top/>
      <bottom style="double">
        <color indexed="50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 style="thick">
        <color indexed="54"/>
      </left>
      <right/>
      <top style="thick">
        <color indexed="54"/>
      </top>
      <bottom/>
      <diagonal/>
    </border>
    <border>
      <left/>
      <right/>
      <top style="thick">
        <color indexed="54"/>
      </top>
      <bottom/>
      <diagonal/>
    </border>
    <border>
      <left/>
      <right style="thick">
        <color indexed="22"/>
      </right>
      <top/>
      <bottom/>
      <diagonal/>
    </border>
    <border>
      <left/>
      <right/>
      <top style="thick">
        <color indexed="54"/>
      </top>
      <bottom style="hair">
        <color indexed="37"/>
      </bottom>
      <diagonal/>
    </border>
    <border>
      <left/>
      <right/>
      <top/>
      <bottom style="hair">
        <color indexed="37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44" fontId="0" fillId="0" borderId="0" xfId="0" applyNumberFormat="1"/>
    <xf numFmtId="44" fontId="4" fillId="0" borderId="0" xfId="1" applyFont="1"/>
    <xf numFmtId="0" fontId="5" fillId="0" borderId="0" xfId="0" applyFont="1"/>
    <xf numFmtId="44" fontId="5" fillId="0" borderId="0" xfId="0" applyNumberFormat="1" applyFont="1"/>
    <xf numFmtId="9" fontId="6" fillId="0" borderId="0" xfId="0" applyNumberFormat="1" applyFont="1"/>
    <xf numFmtId="2" fontId="0" fillId="0" borderId="0" xfId="0" applyNumberFormat="1"/>
    <xf numFmtId="1" fontId="0" fillId="0" borderId="0" xfId="0" applyNumberFormat="1"/>
    <xf numFmtId="165" fontId="11" fillId="0" borderId="0" xfId="2" applyNumberFormat="1" applyFont="1" applyFill="1" applyBorder="1" applyAlignment="1">
      <alignment horizontal="left"/>
    </xf>
    <xf numFmtId="166" fontId="8" fillId="0" borderId="0" xfId="3" applyNumberFormat="1" applyFont="1" applyFill="1" applyBorder="1" applyAlignment="1"/>
    <xf numFmtId="166" fontId="8" fillId="0" borderId="0" xfId="2" applyNumberFormat="1" applyFont="1" applyFill="1" applyBorder="1"/>
    <xf numFmtId="166" fontId="8" fillId="0" borderId="0" xfId="3" applyNumberFormat="1" applyFont="1" applyFill="1" applyBorder="1"/>
    <xf numFmtId="166" fontId="11" fillId="0" borderId="0" xfId="2" applyNumberFormat="1" applyFont="1" applyFill="1" applyBorder="1"/>
    <xf numFmtId="165" fontId="10" fillId="0" borderId="0" xfId="2" applyNumberFormat="1" applyFont="1" applyFill="1" applyBorder="1" applyAlignment="1">
      <alignment horizontal="left"/>
    </xf>
    <xf numFmtId="166" fontId="8" fillId="0" borderId="0" xfId="2" applyNumberFormat="1" applyFont="1" applyFill="1" applyBorder="1" applyAlignment="1"/>
    <xf numFmtId="165" fontId="12" fillId="0" borderId="1" xfId="2" applyNumberFormat="1" applyFont="1" applyFill="1" applyBorder="1" applyAlignment="1">
      <alignment horizontal="left"/>
    </xf>
    <xf numFmtId="166" fontId="8" fillId="0" borderId="1" xfId="3" applyNumberFormat="1" applyFont="1" applyFill="1" applyBorder="1" applyAlignment="1"/>
    <xf numFmtId="166" fontId="8" fillId="0" borderId="1" xfId="2" applyNumberFormat="1" applyFont="1" applyFill="1" applyBorder="1"/>
    <xf numFmtId="166" fontId="8" fillId="0" borderId="1" xfId="3" applyNumberFormat="1" applyFont="1" applyFill="1" applyBorder="1"/>
    <xf numFmtId="165" fontId="11" fillId="5" borderId="1" xfId="2" applyNumberFormat="1" applyFont="1" applyFill="1" applyBorder="1" applyAlignment="1">
      <alignment horizontal="left"/>
    </xf>
    <xf numFmtId="0" fontId="15" fillId="6" borderId="4" xfId="0" applyFont="1" applyFill="1" applyBorder="1"/>
    <xf numFmtId="0" fontId="15" fillId="6" borderId="5" xfId="0" applyFont="1" applyFill="1" applyBorder="1"/>
    <xf numFmtId="0" fontId="15" fillId="6" borderId="5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0" fillId="7" borderId="3" xfId="0" applyFill="1" applyBorder="1"/>
    <xf numFmtId="1" fontId="0" fillId="7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/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6" borderId="1" xfId="0" applyFill="1" applyBorder="1"/>
    <xf numFmtId="0" fontId="16" fillId="6" borderId="1" xfId="0" applyFont="1" applyFill="1" applyBorder="1"/>
    <xf numFmtId="0" fontId="16" fillId="6" borderId="1" xfId="0" applyFont="1" applyFill="1" applyBorder="1" applyAlignment="1">
      <alignment horizontal="left"/>
    </xf>
    <xf numFmtId="0" fontId="0" fillId="0" borderId="0" xfId="0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166" fontId="0" fillId="0" borderId="0" xfId="0" applyNumberFormat="1"/>
    <xf numFmtId="0" fontId="0" fillId="8" borderId="7" xfId="0" applyFill="1" applyBorder="1"/>
    <xf numFmtId="0" fontId="17" fillId="8" borderId="8" xfId="0" applyFont="1" applyFill="1" applyBorder="1"/>
    <xf numFmtId="0" fontId="0" fillId="9" borderId="10" xfId="0" applyFill="1" applyBorder="1" applyAlignment="1">
      <alignment horizontal="right"/>
    </xf>
    <xf numFmtId="0" fontId="0" fillId="9" borderId="0" xfId="0" applyFill="1" applyBorder="1"/>
    <xf numFmtId="0" fontId="0" fillId="9" borderId="0" xfId="0" applyFill="1" applyBorder="1" applyAlignment="1">
      <alignment horizontal="right"/>
    </xf>
    <xf numFmtId="166" fontId="0" fillId="9" borderId="11" xfId="0" applyNumberFormat="1" applyFill="1" applyBorder="1"/>
    <xf numFmtId="0" fontId="0" fillId="9" borderId="10" xfId="0" applyFill="1" applyBorder="1"/>
    <xf numFmtId="166" fontId="0" fillId="9" borderId="0" xfId="0" applyNumberFormat="1" applyFill="1" applyBorder="1"/>
    <xf numFmtId="0" fontId="0" fillId="9" borderId="11" xfId="0" applyFill="1" applyBorder="1"/>
    <xf numFmtId="0" fontId="0" fillId="8" borderId="12" xfId="0" applyFill="1" applyBorder="1"/>
    <xf numFmtId="0" fontId="18" fillId="8" borderId="13" xfId="0" applyFont="1" applyFill="1" applyBorder="1"/>
    <xf numFmtId="166" fontId="18" fillId="8" borderId="13" xfId="0" applyNumberFormat="1" applyFont="1" applyFill="1" applyBorder="1"/>
    <xf numFmtId="0" fontId="0" fillId="8" borderId="13" xfId="0" applyFill="1" applyBorder="1"/>
    <xf numFmtId="166" fontId="18" fillId="8" borderId="14" xfId="0" applyNumberFormat="1" applyFont="1" applyFill="1" applyBorder="1"/>
    <xf numFmtId="0" fontId="0" fillId="10" borderId="0" xfId="0" applyFill="1"/>
    <xf numFmtId="0" fontId="0" fillId="10" borderId="0" xfId="0" applyFill="1" applyBorder="1"/>
    <xf numFmtId="0" fontId="0" fillId="11" borderId="15" xfId="0" applyFill="1" applyBorder="1"/>
    <xf numFmtId="0" fontId="0" fillId="11" borderId="16" xfId="0" applyFill="1" applyBorder="1"/>
    <xf numFmtId="0" fontId="0" fillId="11" borderId="17" xfId="0" applyFill="1" applyBorder="1"/>
    <xf numFmtId="0" fontId="0" fillId="11" borderId="18" xfId="0" applyFill="1" applyBorder="1"/>
    <xf numFmtId="0" fontId="0" fillId="11" borderId="0" xfId="0" applyFill="1" applyBorder="1"/>
    <xf numFmtId="0" fontId="0" fillId="11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21" fillId="10" borderId="0" xfId="0" applyFont="1" applyFill="1" applyBorder="1"/>
    <xf numFmtId="0" fontId="19" fillId="11" borderId="24" xfId="0" applyFont="1" applyFill="1" applyBorder="1"/>
    <xf numFmtId="0" fontId="0" fillId="11" borderId="25" xfId="0" applyFill="1" applyBorder="1"/>
    <xf numFmtId="0" fontId="0" fillId="11" borderId="26" xfId="0" applyFill="1" applyBorder="1"/>
    <xf numFmtId="0" fontId="19" fillId="11" borderId="0" xfId="0" applyFont="1" applyFill="1" applyBorder="1"/>
    <xf numFmtId="0" fontId="0" fillId="11" borderId="27" xfId="0" applyFill="1" applyBorder="1"/>
    <xf numFmtId="0" fontId="0" fillId="11" borderId="32" xfId="0" applyFill="1" applyBorder="1"/>
    <xf numFmtId="0" fontId="0" fillId="11" borderId="29" xfId="0" applyFill="1" applyBorder="1"/>
    <xf numFmtId="0" fontId="0" fillId="11" borderId="28" xfId="0" applyFill="1" applyBorder="1"/>
    <xf numFmtId="0" fontId="22" fillId="11" borderId="36" xfId="0" applyFont="1" applyFill="1" applyBorder="1" applyAlignment="1">
      <alignment horizontal="center"/>
    </xf>
    <xf numFmtId="14" fontId="0" fillId="11" borderId="39" xfId="0" applyNumberFormat="1" applyFill="1" applyBorder="1" applyAlignment="1" applyProtection="1">
      <alignment horizontal="left"/>
      <protection locked="0"/>
    </xf>
    <xf numFmtId="167" fontId="0" fillId="13" borderId="39" xfId="0" applyNumberFormat="1" applyFill="1" applyBorder="1" applyProtection="1">
      <protection locked="0"/>
    </xf>
    <xf numFmtId="167" fontId="0" fillId="14" borderId="39" xfId="0" applyNumberFormat="1" applyFill="1" applyBorder="1" applyProtection="1">
      <protection locked="0"/>
    </xf>
    <xf numFmtId="167" fontId="23" fillId="15" borderId="42" xfId="0" applyNumberFormat="1" applyFont="1" applyFill="1" applyBorder="1"/>
    <xf numFmtId="167" fontId="23" fillId="15" borderId="39" xfId="0" applyNumberFormat="1" applyFont="1" applyFill="1" applyBorder="1"/>
    <xf numFmtId="14" fontId="0" fillId="11" borderId="43" xfId="0" applyNumberFormat="1" applyFill="1" applyBorder="1" applyAlignment="1" applyProtection="1">
      <alignment horizontal="left"/>
      <protection locked="0"/>
    </xf>
    <xf numFmtId="167" fontId="0" fillId="13" borderId="43" xfId="0" applyNumberFormat="1" applyFill="1" applyBorder="1" applyProtection="1">
      <protection locked="0"/>
    </xf>
    <xf numFmtId="167" fontId="0" fillId="14" borderId="43" xfId="0" applyNumberFormat="1" applyFill="1" applyBorder="1" applyProtection="1">
      <protection locked="0"/>
    </xf>
    <xf numFmtId="167" fontId="23" fillId="15" borderId="43" xfId="0" applyNumberFormat="1" applyFont="1" applyFill="1" applyBorder="1"/>
    <xf numFmtId="0" fontId="0" fillId="11" borderId="0" xfId="0" applyFill="1" applyBorder="1" applyAlignment="1">
      <alignment horizontal="right"/>
    </xf>
    <xf numFmtId="0" fontId="22" fillId="11" borderId="0" xfId="0" applyFont="1" applyFill="1" applyBorder="1" applyAlignment="1">
      <alignment horizontal="right"/>
    </xf>
    <xf numFmtId="0" fontId="0" fillId="11" borderId="46" xfId="0" applyFill="1" applyBorder="1"/>
    <xf numFmtId="0" fontId="0" fillId="11" borderId="47" xfId="0" applyFill="1" applyBorder="1"/>
    <xf numFmtId="0" fontId="0" fillId="11" borderId="48" xfId="0" applyFill="1" applyBorder="1"/>
    <xf numFmtId="0" fontId="24" fillId="17" borderId="0" xfId="0" applyFont="1" applyFill="1" applyBorder="1"/>
    <xf numFmtId="0" fontId="25" fillId="6" borderId="1" xfId="0" applyFont="1" applyFill="1" applyBorder="1"/>
    <xf numFmtId="0" fontId="0" fillId="19" borderId="0" xfId="0" applyFill="1"/>
    <xf numFmtId="0" fontId="27" fillId="19" borderId="0" xfId="0" applyFont="1" applyFill="1"/>
    <xf numFmtId="0" fontId="28" fillId="19" borderId="0" xfId="0" applyFont="1" applyFill="1"/>
    <xf numFmtId="0" fontId="29" fillId="19" borderId="0" xfId="0" applyFont="1" applyFill="1"/>
    <xf numFmtId="0" fontId="30" fillId="19" borderId="0" xfId="0" applyFont="1" applyFill="1"/>
    <xf numFmtId="0" fontId="31" fillId="19" borderId="0" xfId="0" applyFont="1" applyFill="1" applyAlignment="1">
      <alignment horizontal="right"/>
    </xf>
    <xf numFmtId="0" fontId="0" fillId="19" borderId="0" xfId="0" applyFill="1" applyAlignment="1">
      <alignment horizontal="right"/>
    </xf>
    <xf numFmtId="0" fontId="28" fillId="19" borderId="0" xfId="0" applyFont="1" applyFill="1" applyAlignment="1">
      <alignment horizontal="right"/>
    </xf>
    <xf numFmtId="0" fontId="32" fillId="19" borderId="0" xfId="0" applyFont="1" applyFill="1" applyAlignment="1">
      <alignment horizontal="right"/>
    </xf>
    <xf numFmtId="0" fontId="30" fillId="19" borderId="0" xfId="0" applyFont="1" applyFill="1" applyAlignment="1"/>
    <xf numFmtId="0" fontId="0" fillId="19" borderId="49" xfId="0" applyFill="1" applyBorder="1"/>
    <xf numFmtId="0" fontId="36" fillId="19" borderId="0" xfId="0" applyFont="1" applyFill="1" applyAlignment="1"/>
    <xf numFmtId="0" fontId="39" fillId="0" borderId="0" xfId="4" applyAlignment="1" applyProtection="1"/>
    <xf numFmtId="0" fontId="0" fillId="4" borderId="0" xfId="0" applyFill="1" applyAlignment="1">
      <alignment horizontal="center"/>
    </xf>
    <xf numFmtId="44" fontId="6" fillId="0" borderId="0" xfId="1" applyFont="1" applyAlignment="1">
      <alignment horizontal="center"/>
    </xf>
    <xf numFmtId="0" fontId="0" fillId="16" borderId="0" xfId="0" applyFill="1" applyAlignment="1">
      <alignment horizontal="center"/>
    </xf>
    <xf numFmtId="165" fontId="13" fillId="5" borderId="2" xfId="2" applyNumberFormat="1" applyFont="1" applyFill="1" applyBorder="1" applyAlignment="1">
      <alignment horizontal="center" vertical="center" textRotation="45"/>
    </xf>
    <xf numFmtId="165" fontId="13" fillId="5" borderId="0" xfId="2" applyNumberFormat="1" applyFont="1" applyFill="1" applyBorder="1" applyAlignment="1">
      <alignment horizontal="center" vertical="center" textRotation="45"/>
    </xf>
    <xf numFmtId="165" fontId="13" fillId="5" borderId="3" xfId="2" applyNumberFormat="1" applyFont="1" applyFill="1" applyBorder="1" applyAlignment="1">
      <alignment horizontal="center" vertical="center" textRotation="45"/>
    </xf>
    <xf numFmtId="0" fontId="26" fillId="0" borderId="0" xfId="0" applyFont="1" applyAlignment="1">
      <alignment horizontal="center"/>
    </xf>
    <xf numFmtId="165" fontId="9" fillId="0" borderId="0" xfId="2" applyNumberFormat="1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8" fillId="8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0" fillId="11" borderId="28" xfId="0" applyFill="1" applyBorder="1" applyProtection="1">
      <protection locked="0"/>
    </xf>
    <xf numFmtId="0" fontId="0" fillId="11" borderId="0" xfId="0" applyFill="1" applyBorder="1" applyProtection="1">
      <protection locked="0"/>
    </xf>
    <xf numFmtId="0" fontId="0" fillId="11" borderId="29" xfId="0" applyFill="1" applyBorder="1" applyProtection="1">
      <protection locked="0"/>
    </xf>
    <xf numFmtId="0" fontId="0" fillId="11" borderId="44" xfId="0" applyFill="1" applyBorder="1" applyProtection="1">
      <protection locked="0"/>
    </xf>
    <xf numFmtId="0" fontId="0" fillId="11" borderId="3" xfId="0" applyFill="1" applyBorder="1" applyProtection="1">
      <protection locked="0"/>
    </xf>
    <xf numFmtId="0" fontId="0" fillId="11" borderId="45" xfId="0" applyFill="1" applyBorder="1" applyProtection="1">
      <protection locked="0"/>
    </xf>
    <xf numFmtId="0" fontId="20" fillId="11" borderId="19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11" borderId="28" xfId="0" applyFill="1" applyBorder="1" applyAlignment="1" applyProtection="1">
      <alignment horizontal="left" vertical="center" wrapText="1"/>
      <protection locked="0"/>
    </xf>
    <xf numFmtId="0" fontId="0" fillId="11" borderId="0" xfId="0" applyFill="1" applyBorder="1" applyAlignment="1" applyProtection="1">
      <alignment horizontal="left" vertical="center" wrapText="1"/>
      <protection locked="0"/>
    </xf>
    <xf numFmtId="0" fontId="0" fillId="11" borderId="29" xfId="0" applyFill="1" applyBorder="1" applyAlignment="1" applyProtection="1">
      <alignment horizontal="left" vertical="center" wrapText="1"/>
      <protection locked="0"/>
    </xf>
    <xf numFmtId="0" fontId="0" fillId="11" borderId="33" xfId="0" applyFill="1" applyBorder="1" applyAlignment="1" applyProtection="1">
      <alignment horizontal="left" vertical="center" wrapText="1"/>
      <protection locked="0"/>
    </xf>
    <xf numFmtId="0" fontId="0" fillId="11" borderId="34" xfId="0" applyFill="1" applyBorder="1" applyAlignment="1" applyProtection="1">
      <alignment horizontal="left" vertical="center" wrapText="1"/>
      <protection locked="0"/>
    </xf>
    <xf numFmtId="0" fontId="0" fillId="11" borderId="35" xfId="0" applyFill="1" applyBorder="1" applyAlignment="1" applyProtection="1">
      <alignment horizontal="left" vertical="center" wrapText="1"/>
      <protection locked="0"/>
    </xf>
    <xf numFmtId="167" fontId="0" fillId="12" borderId="30" xfId="0" applyNumberFormat="1" applyFill="1" applyBorder="1" applyAlignment="1" applyProtection="1">
      <alignment horizontal="left"/>
      <protection locked="0"/>
    </xf>
    <xf numFmtId="167" fontId="0" fillId="12" borderId="31" xfId="0" applyNumberFormat="1" applyFill="1" applyBorder="1" applyAlignment="1" applyProtection="1">
      <alignment horizontal="left"/>
      <protection locked="0"/>
    </xf>
    <xf numFmtId="0" fontId="22" fillId="11" borderId="37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2" fillId="11" borderId="38" xfId="0" applyFont="1" applyFill="1" applyBorder="1" applyAlignment="1">
      <alignment horizontal="center"/>
    </xf>
    <xf numFmtId="0" fontId="0" fillId="11" borderId="40" xfId="0" applyFill="1" applyBorder="1" applyProtection="1">
      <protection locked="0"/>
    </xf>
    <xf numFmtId="0" fontId="0" fillId="11" borderId="2" xfId="0" applyFill="1" applyBorder="1" applyProtection="1">
      <protection locked="0"/>
    </xf>
    <xf numFmtId="0" fontId="0" fillId="11" borderId="41" xfId="0" applyFill="1" applyBorder="1" applyProtection="1">
      <protection locked="0"/>
    </xf>
    <xf numFmtId="0" fontId="0" fillId="22" borderId="4" xfId="0" applyFill="1" applyBorder="1" applyAlignment="1" applyProtection="1">
      <alignment horizontal="center"/>
      <protection locked="0"/>
    </xf>
    <xf numFmtId="0" fontId="0" fillId="22" borderId="5" xfId="0" applyFill="1" applyBorder="1" applyAlignment="1" applyProtection="1">
      <alignment horizontal="center"/>
      <protection locked="0"/>
    </xf>
    <xf numFmtId="0" fontId="0" fillId="22" borderId="6" xfId="0" applyFill="1" applyBorder="1" applyAlignment="1" applyProtection="1">
      <alignment horizontal="center"/>
      <protection locked="0"/>
    </xf>
    <xf numFmtId="22" fontId="0" fillId="22" borderId="4" xfId="0" applyNumberFormat="1" applyFill="1" applyBorder="1" applyAlignment="1">
      <alignment horizontal="center"/>
    </xf>
    <xf numFmtId="0" fontId="0" fillId="22" borderId="5" xfId="0" applyFill="1" applyBorder="1" applyAlignment="1">
      <alignment horizontal="center"/>
    </xf>
    <xf numFmtId="0" fontId="0" fillId="22" borderId="6" xfId="0" applyFill="1" applyBorder="1" applyAlignment="1">
      <alignment horizontal="center"/>
    </xf>
    <xf numFmtId="0" fontId="35" fillId="23" borderId="0" xfId="0" applyFont="1" applyFill="1" applyAlignment="1">
      <alignment horizontal="center"/>
    </xf>
    <xf numFmtId="0" fontId="0" fillId="22" borderId="4" xfId="0" applyFill="1" applyBorder="1" applyAlignment="1">
      <alignment horizontal="center"/>
    </xf>
    <xf numFmtId="0" fontId="38" fillId="21" borderId="0" xfId="0" applyFont="1" applyFill="1" applyAlignment="1">
      <alignment horizontal="center"/>
    </xf>
    <xf numFmtId="0" fontId="37" fillId="23" borderId="0" xfId="0" applyFont="1" applyFill="1" applyAlignment="1">
      <alignment horizontal="center"/>
    </xf>
    <xf numFmtId="0" fontId="34" fillId="20" borderId="0" xfId="0" applyFont="1" applyFill="1" applyAlignment="1">
      <alignment horizontal="center"/>
    </xf>
    <xf numFmtId="0" fontId="33" fillId="24" borderId="0" xfId="0" applyFont="1" applyFill="1" applyAlignment="1">
      <alignment horizontal="center"/>
    </xf>
    <xf numFmtId="0" fontId="33" fillId="21" borderId="0" xfId="0" applyFont="1" applyFill="1" applyAlignment="1">
      <alignment horizontal="center"/>
    </xf>
    <xf numFmtId="0" fontId="28" fillId="20" borderId="0" xfId="0" applyFont="1" applyFill="1" applyAlignment="1">
      <alignment horizontal="center"/>
    </xf>
    <xf numFmtId="0" fontId="36" fillId="23" borderId="0" xfId="0" applyFont="1" applyFill="1" applyAlignment="1">
      <alignment horizontal="center"/>
    </xf>
    <xf numFmtId="0" fontId="30" fillId="18" borderId="0" xfId="0" applyFont="1" applyFill="1" applyAlignment="1">
      <alignment horizontal="left" vertical="top"/>
    </xf>
    <xf numFmtId="0" fontId="28" fillId="21" borderId="0" xfId="0" applyFont="1" applyFill="1" applyAlignment="1">
      <alignment horizontal="center"/>
    </xf>
    <xf numFmtId="0" fontId="26" fillId="21" borderId="0" xfId="0" applyFont="1" applyFill="1" applyAlignment="1">
      <alignment horizontal="center"/>
    </xf>
    <xf numFmtId="22" fontId="37" fillId="19" borderId="0" xfId="0" applyNumberFormat="1" applyFont="1" applyFill="1" applyAlignment="1">
      <alignment horizontal="center"/>
    </xf>
    <xf numFmtId="22" fontId="0" fillId="19" borderId="0" xfId="0" applyNumberFormat="1" applyFill="1" applyAlignment="1">
      <alignment horizontal="center"/>
    </xf>
  </cellXfs>
  <cellStyles count="5">
    <cellStyle name="Currency" xfId="1" builtinId="4"/>
    <cellStyle name="Hyperlink" xfId="4" builtinId="8"/>
    <cellStyle name="Normal" xfId="0" builtinId="0"/>
    <cellStyle name="Normal 2" xfId="2"/>
    <cellStyle name="Valutë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e ndryshm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14</xdr:row>
      <xdr:rowOff>104775</xdr:rowOff>
    </xdr:from>
    <xdr:to>
      <xdr:col>7</xdr:col>
      <xdr:colOff>104775</xdr:colOff>
      <xdr:row>17</xdr:row>
      <xdr:rowOff>66675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5800725" y="2790825"/>
          <a:ext cx="695325" cy="5334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19</xdr:row>
      <xdr:rowOff>57150</xdr:rowOff>
    </xdr:from>
    <xdr:to>
      <xdr:col>4</xdr:col>
      <xdr:colOff>123825</xdr:colOff>
      <xdr:row>28</xdr:row>
      <xdr:rowOff>28575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38450" y="2990850"/>
          <a:ext cx="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180975</xdr:colOff>
      <xdr:row>18</xdr:row>
      <xdr:rowOff>95250</xdr:rowOff>
    </xdr:from>
    <xdr:to>
      <xdr:col>4</xdr:col>
      <xdr:colOff>180975</xdr:colOff>
      <xdr:row>28</xdr:row>
      <xdr:rowOff>133350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895600" y="2867025"/>
          <a:ext cx="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183281</xdr:colOff>
      <xdr:row>0</xdr:row>
      <xdr:rowOff>1</xdr:rowOff>
    </xdr:from>
    <xdr:ext cx="4776949" cy="571500"/>
    <xdr:sp macro="" textlink="">
      <xdr:nvSpPr>
        <xdr:cNvPr id="2" name="Drejtkëndëshi 1"/>
        <xdr:cNvSpPr/>
      </xdr:nvSpPr>
      <xdr:spPr>
        <a:xfrm>
          <a:off x="2202581" y="1"/>
          <a:ext cx="4776949" cy="5715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3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Test nga MS Excel 2007</a:t>
          </a:r>
          <a:endParaRPr lang="sq-AL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N20"/>
  <sheetViews>
    <sheetView tabSelected="1" topLeftCell="D1" workbookViewId="0">
      <selection activeCell="K9" sqref="K9"/>
    </sheetView>
  </sheetViews>
  <sheetFormatPr defaultRowHeight="15"/>
  <cols>
    <col min="1" max="3" width="0" hidden="1" customWidth="1"/>
    <col min="5" max="5" width="13" customWidth="1"/>
    <col min="6" max="6" width="9.85546875" customWidth="1"/>
    <col min="9" max="9" width="4.7109375" customWidth="1"/>
    <col min="12" max="12" width="4.42578125" customWidth="1"/>
  </cols>
  <sheetData>
    <row r="1" spans="4:14">
      <c r="D1" s="105" t="s">
        <v>0</v>
      </c>
      <c r="E1" s="105"/>
      <c r="G1" s="105" t="s">
        <v>1</v>
      </c>
      <c r="H1" s="105"/>
      <c r="J1" s="105" t="s">
        <v>2</v>
      </c>
      <c r="K1" s="105"/>
      <c r="M1" s="105" t="s">
        <v>2</v>
      </c>
      <c r="N1" s="105"/>
    </row>
    <row r="2" spans="4:14">
      <c r="D2" s="1">
        <v>6</v>
      </c>
      <c r="E2" s="1" t="b">
        <f>AND(D2&lt;6,D3&lt;6,D4&lt;6)</f>
        <v>0</v>
      </c>
      <c r="G2" s="3" t="s">
        <v>3</v>
      </c>
      <c r="H2" s="3" t="s">
        <v>4</v>
      </c>
      <c r="J2" s="3" t="s">
        <v>3</v>
      </c>
      <c r="K2" s="3" t="s">
        <v>4</v>
      </c>
      <c r="M2" s="3" t="s">
        <v>3</v>
      </c>
      <c r="N2" s="3" t="s">
        <v>4</v>
      </c>
    </row>
    <row r="3" spans="4:14">
      <c r="D3" s="1">
        <v>5</v>
      </c>
      <c r="E3" s="1"/>
      <c r="G3">
        <v>114</v>
      </c>
      <c r="H3">
        <v>10</v>
      </c>
      <c r="J3">
        <v>114</v>
      </c>
      <c r="K3">
        <v>10</v>
      </c>
      <c r="M3" t="s">
        <v>143</v>
      </c>
      <c r="N3">
        <v>10</v>
      </c>
    </row>
    <row r="4" spans="4:14">
      <c r="D4" s="1">
        <v>5</v>
      </c>
      <c r="E4" s="1"/>
      <c r="G4" t="s">
        <v>143</v>
      </c>
      <c r="H4">
        <v>20</v>
      </c>
      <c r="J4" t="s">
        <v>143</v>
      </c>
      <c r="K4">
        <v>20</v>
      </c>
      <c r="M4" t="s">
        <v>143</v>
      </c>
      <c r="N4">
        <v>20</v>
      </c>
    </row>
    <row r="5" spans="4:14">
      <c r="G5">
        <v>178</v>
      </c>
      <c r="H5">
        <v>30</v>
      </c>
      <c r="J5">
        <v>178</v>
      </c>
      <c r="K5">
        <v>30</v>
      </c>
      <c r="M5" t="s">
        <v>145</v>
      </c>
      <c r="N5">
        <v>30</v>
      </c>
    </row>
    <row r="6" spans="4:14">
      <c r="E6" s="104"/>
      <c r="G6" t="s">
        <v>143</v>
      </c>
      <c r="H6">
        <v>50</v>
      </c>
      <c r="J6" t="s">
        <v>143</v>
      </c>
      <c r="K6">
        <v>10</v>
      </c>
      <c r="M6" t="s">
        <v>144</v>
      </c>
      <c r="N6">
        <v>10</v>
      </c>
    </row>
    <row r="7" spans="4:14">
      <c r="G7">
        <v>130</v>
      </c>
      <c r="H7">
        <v>30</v>
      </c>
      <c r="J7" t="s">
        <v>143</v>
      </c>
      <c r="K7">
        <v>30</v>
      </c>
      <c r="M7" t="s">
        <v>145</v>
      </c>
      <c r="N7">
        <v>30</v>
      </c>
    </row>
    <row r="8" spans="4:14">
      <c r="G8" t="s">
        <v>143</v>
      </c>
      <c r="H8">
        <v>30</v>
      </c>
      <c r="J8">
        <v>165</v>
      </c>
      <c r="K8">
        <v>30</v>
      </c>
      <c r="M8">
        <v>165</v>
      </c>
      <c r="N8">
        <v>30</v>
      </c>
    </row>
    <row r="9" spans="4:14">
      <c r="H9">
        <f>AVERAGEIF(G3:G8,"=Argjira",H3:H8)</f>
        <v>33.333333333333336</v>
      </c>
      <c r="K9">
        <f>SUMIF(J3:J8,"Argjira",K3:K8)</f>
        <v>60</v>
      </c>
      <c r="M9" s="2" t="s">
        <v>146</v>
      </c>
      <c r="N9">
        <f>SUMIF(M3:M8,M9,N3:N8)</f>
        <v>10</v>
      </c>
    </row>
    <row r="10" spans="4:14" ht="36.75" customHeight="1"/>
    <row r="11" spans="4:14">
      <c r="D11" s="105" t="s">
        <v>11</v>
      </c>
      <c r="E11" s="105"/>
      <c r="F11" s="105"/>
      <c r="G11" s="105"/>
      <c r="H11" s="105"/>
      <c r="J11" s="105" t="s">
        <v>14</v>
      </c>
      <c r="K11" s="105"/>
    </row>
    <row r="12" spans="4:14">
      <c r="D12" s="106" t="s">
        <v>5</v>
      </c>
      <c r="E12" s="106"/>
      <c r="F12" s="8">
        <v>0.08</v>
      </c>
      <c r="G12" s="6" t="s">
        <v>6</v>
      </c>
      <c r="H12" s="7">
        <f>F15*F12</f>
        <v>80.08</v>
      </c>
      <c r="J12" s="9" t="s">
        <v>12</v>
      </c>
      <c r="K12" s="10" t="str">
        <f ca="1">CELL("TYPE",J12)</f>
        <v>l</v>
      </c>
    </row>
    <row r="13" spans="4:14">
      <c r="D13" s="106" t="s">
        <v>7</v>
      </c>
      <c r="E13" s="106"/>
      <c r="F13" s="8">
        <v>0.06</v>
      </c>
      <c r="G13" s="6" t="s">
        <v>6</v>
      </c>
      <c r="H13" s="7">
        <f>F15*F13</f>
        <v>60.059999999999995</v>
      </c>
      <c r="J13" s="10">
        <v>0.5</v>
      </c>
      <c r="K13" s="10" t="str">
        <f ca="1">CELL("TYPE",J13)</f>
        <v>v</v>
      </c>
    </row>
    <row r="14" spans="4:14">
      <c r="D14" s="106" t="s">
        <v>8</v>
      </c>
      <c r="E14" s="106"/>
      <c r="F14" s="8">
        <v>0.1</v>
      </c>
      <c r="G14" s="6" t="s">
        <v>6</v>
      </c>
      <c r="H14" s="7">
        <f>F15*F14</f>
        <v>100.10000000000001</v>
      </c>
      <c r="J14" s="9"/>
      <c r="K14" s="10" t="str">
        <f ca="1">CELL("TYPE",J14)</f>
        <v>b</v>
      </c>
    </row>
    <row r="15" spans="4:14">
      <c r="E15" t="s">
        <v>9</v>
      </c>
      <c r="F15" s="5">
        <v>1001</v>
      </c>
      <c r="G15">
        <f>IF(F15&gt;500,$F$12*F15,$F$13*F15)</f>
        <v>80.08</v>
      </c>
      <c r="H15" s="4">
        <f>IF(F15&lt;500,F13*F15,IF(F15&lt;1000,F12*F15,F14*F15))</f>
        <v>100.10000000000001</v>
      </c>
      <c r="J15">
        <v>10</v>
      </c>
      <c r="K15" s="10" t="str">
        <f t="shared" ref="K15:K16" ca="1" si="0">CELL("TYPE",J15)</f>
        <v>v</v>
      </c>
    </row>
    <row r="16" spans="4:14">
      <c r="E16" t="s">
        <v>10</v>
      </c>
      <c r="F16">
        <v>499</v>
      </c>
      <c r="G16">
        <f>IF(F16&gt;500,$F$12*F16,$F$13*F16)</f>
        <v>29.939999999999998</v>
      </c>
      <c r="J16" t="s">
        <v>13</v>
      </c>
      <c r="K16" s="10" t="str">
        <f t="shared" ca="1" si="0"/>
        <v>l</v>
      </c>
    </row>
    <row r="20" spans="5:5">
      <c r="E20" s="104" t="s">
        <v>188</v>
      </c>
    </row>
  </sheetData>
  <mergeCells count="9">
    <mergeCell ref="M1:N1"/>
    <mergeCell ref="D12:E12"/>
    <mergeCell ref="D13:E13"/>
    <mergeCell ref="D14:E14"/>
    <mergeCell ref="D11:H11"/>
    <mergeCell ref="J11:K11"/>
    <mergeCell ref="D1:E1"/>
    <mergeCell ref="G1:H1"/>
    <mergeCell ref="J1:K1"/>
  </mergeCells>
  <hyperlinks>
    <hyperlink ref="E20" location="countif!A1" display="ok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topLeftCell="A5" workbookViewId="0">
      <selection activeCell="I10" sqref="I10"/>
    </sheetView>
  </sheetViews>
  <sheetFormatPr defaultRowHeight="15"/>
  <cols>
    <col min="1" max="1" width="17.7109375" bestFit="1" customWidth="1"/>
    <col min="4" max="4" width="10.5703125" bestFit="1" customWidth="1"/>
  </cols>
  <sheetData>
    <row r="1" spans="1:13">
      <c r="A1" s="111" t="s">
        <v>142</v>
      </c>
      <c r="B1" s="111"/>
      <c r="C1" s="111"/>
      <c r="D1" s="111"/>
      <c r="E1" s="111"/>
      <c r="F1" s="111"/>
    </row>
    <row r="2" spans="1:13">
      <c r="A2" s="111"/>
      <c r="B2" s="111"/>
      <c r="C2" s="111"/>
      <c r="D2" s="111"/>
      <c r="E2" s="111"/>
      <c r="F2" s="111"/>
    </row>
    <row r="5" spans="1:13">
      <c r="A5" s="112"/>
      <c r="B5" s="108" t="s">
        <v>15</v>
      </c>
      <c r="C5" s="108" t="s">
        <v>16</v>
      </c>
      <c r="D5" s="108" t="s">
        <v>17</v>
      </c>
      <c r="E5" s="108" t="s">
        <v>18</v>
      </c>
      <c r="F5" s="108" t="s">
        <v>19</v>
      </c>
      <c r="G5" s="108" t="s">
        <v>20</v>
      </c>
      <c r="H5" s="108" t="s">
        <v>21</v>
      </c>
      <c r="I5" s="108" t="s">
        <v>22</v>
      </c>
      <c r="J5" s="108" t="s">
        <v>23</v>
      </c>
      <c r="K5" s="108" t="s">
        <v>24</v>
      </c>
      <c r="L5" s="108" t="s">
        <v>25</v>
      </c>
      <c r="M5" s="108" t="s">
        <v>26</v>
      </c>
    </row>
    <row r="6" spans="1:13">
      <c r="A6" s="112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3">
      <c r="A7" s="112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8" spans="1:13">
      <c r="A8" s="22" t="s">
        <v>27</v>
      </c>
      <c r="B8" s="19">
        <v>1500</v>
      </c>
      <c r="C8" s="19">
        <v>1500</v>
      </c>
      <c r="D8" s="20">
        <v>1500</v>
      </c>
      <c r="E8" s="20">
        <v>1500</v>
      </c>
      <c r="F8" s="21">
        <v>1500</v>
      </c>
      <c r="G8" s="21">
        <v>1500</v>
      </c>
      <c r="H8" s="20">
        <v>1500</v>
      </c>
      <c r="I8" s="20">
        <v>1500</v>
      </c>
      <c r="J8" s="20">
        <v>1500</v>
      </c>
      <c r="K8" s="20">
        <v>1500</v>
      </c>
      <c r="L8" s="20">
        <v>1500</v>
      </c>
      <c r="M8" s="20">
        <v>1500</v>
      </c>
    </row>
    <row r="9" spans="1:13">
      <c r="A9" s="11"/>
      <c r="B9" s="12"/>
      <c r="C9" s="12"/>
      <c r="D9" s="13"/>
      <c r="E9" s="15"/>
      <c r="F9" s="14"/>
      <c r="G9" s="14"/>
      <c r="H9" s="13"/>
      <c r="I9" s="13"/>
      <c r="J9" s="13"/>
      <c r="K9" s="13"/>
      <c r="L9" s="13"/>
      <c r="M9" s="13"/>
    </row>
    <row r="10" spans="1:13">
      <c r="A10" s="18" t="s">
        <v>28</v>
      </c>
      <c r="B10" s="19">
        <v>600</v>
      </c>
      <c r="C10" s="19">
        <v>230</v>
      </c>
      <c r="D10" s="20">
        <v>390</v>
      </c>
      <c r="E10" s="20">
        <v>500</v>
      </c>
      <c r="F10" s="21">
        <v>678</v>
      </c>
      <c r="G10" s="21">
        <v>365</v>
      </c>
      <c r="H10" s="20">
        <v>200</v>
      </c>
      <c r="I10" s="20">
        <v>123</v>
      </c>
      <c r="J10" s="20">
        <v>400</v>
      </c>
      <c r="K10" s="20">
        <v>500</v>
      </c>
      <c r="L10" s="20">
        <v>500</v>
      </c>
      <c r="M10" s="20">
        <v>600</v>
      </c>
    </row>
    <row r="11" spans="1:13">
      <c r="A11" s="18" t="s">
        <v>29</v>
      </c>
      <c r="B11" s="19">
        <v>150</v>
      </c>
      <c r="C11" s="19">
        <v>53</v>
      </c>
      <c r="D11" s="20">
        <v>345</v>
      </c>
      <c r="E11" s="20">
        <v>200</v>
      </c>
      <c r="F11" s="20">
        <v>200</v>
      </c>
      <c r="G11" s="20">
        <v>200</v>
      </c>
      <c r="H11" s="20">
        <v>200</v>
      </c>
      <c r="I11" s="20">
        <v>200</v>
      </c>
      <c r="J11" s="20">
        <v>200</v>
      </c>
      <c r="K11" s="20">
        <v>200</v>
      </c>
      <c r="L11" s="20">
        <v>200</v>
      </c>
      <c r="M11" s="20">
        <v>200</v>
      </c>
    </row>
    <row r="12" spans="1:13">
      <c r="A12" s="18" t="s">
        <v>30</v>
      </c>
      <c r="B12" s="19">
        <v>23</v>
      </c>
      <c r="C12" s="19">
        <v>36</v>
      </c>
      <c r="D12" s="19">
        <v>36</v>
      </c>
      <c r="E12" s="19">
        <v>36</v>
      </c>
      <c r="F12" s="19">
        <v>36</v>
      </c>
      <c r="G12" s="19">
        <v>36</v>
      </c>
      <c r="H12" s="19">
        <v>36</v>
      </c>
      <c r="I12" s="19">
        <v>36</v>
      </c>
      <c r="J12" s="19">
        <v>36</v>
      </c>
      <c r="K12" s="19">
        <v>36</v>
      </c>
      <c r="L12" s="19">
        <v>36</v>
      </c>
      <c r="M12" s="19">
        <v>36</v>
      </c>
    </row>
    <row r="13" spans="1:13">
      <c r="A13" s="18" t="s">
        <v>31</v>
      </c>
      <c r="B13" s="19">
        <v>34</v>
      </c>
      <c r="C13" s="19">
        <v>76</v>
      </c>
      <c r="D13" s="19">
        <v>76</v>
      </c>
      <c r="E13" s="19">
        <v>76</v>
      </c>
      <c r="F13" s="19">
        <v>76</v>
      </c>
      <c r="G13" s="19">
        <v>76</v>
      </c>
      <c r="H13" s="19">
        <v>76</v>
      </c>
      <c r="I13" s="19">
        <v>76</v>
      </c>
      <c r="J13" s="19">
        <v>76</v>
      </c>
      <c r="K13" s="19">
        <v>76</v>
      </c>
      <c r="L13" s="19">
        <v>76</v>
      </c>
      <c r="M13" s="19">
        <v>76</v>
      </c>
    </row>
    <row r="14" spans="1:13">
      <c r="A14" s="18" t="s">
        <v>32</v>
      </c>
      <c r="B14" s="19">
        <v>55</v>
      </c>
      <c r="C14" s="19">
        <v>81</v>
      </c>
      <c r="D14" s="19">
        <v>81</v>
      </c>
      <c r="E14" s="19">
        <v>81</v>
      </c>
      <c r="F14" s="19">
        <v>81</v>
      </c>
      <c r="G14" s="19">
        <v>81</v>
      </c>
      <c r="H14" s="19">
        <v>81</v>
      </c>
      <c r="I14" s="19">
        <v>81</v>
      </c>
      <c r="J14" s="19">
        <v>81</v>
      </c>
      <c r="K14" s="19">
        <v>81</v>
      </c>
      <c r="L14" s="19">
        <v>81</v>
      </c>
      <c r="M14" s="19">
        <v>81</v>
      </c>
    </row>
    <row r="15" spans="1:13">
      <c r="A15" s="18" t="s">
        <v>33</v>
      </c>
      <c r="B15" s="19">
        <v>92</v>
      </c>
      <c r="C15" s="19">
        <v>123</v>
      </c>
      <c r="D15" s="19">
        <v>123</v>
      </c>
      <c r="E15" s="19">
        <v>123</v>
      </c>
      <c r="F15" s="19">
        <v>123</v>
      </c>
      <c r="G15" s="19">
        <v>123</v>
      </c>
      <c r="H15" s="19">
        <v>123</v>
      </c>
      <c r="I15" s="19">
        <v>123</v>
      </c>
      <c r="J15" s="19">
        <v>123</v>
      </c>
      <c r="K15" s="19">
        <v>123</v>
      </c>
      <c r="L15" s="19">
        <v>123</v>
      </c>
      <c r="M15" s="19">
        <v>123</v>
      </c>
    </row>
    <row r="16" spans="1:13">
      <c r="A16" s="18" t="s">
        <v>34</v>
      </c>
      <c r="B16" s="19">
        <v>234</v>
      </c>
      <c r="C16" s="19">
        <v>200</v>
      </c>
      <c r="D16" s="19">
        <v>200</v>
      </c>
      <c r="E16" s="19">
        <v>200</v>
      </c>
      <c r="F16" s="19">
        <v>200</v>
      </c>
      <c r="G16" s="19">
        <v>200</v>
      </c>
      <c r="H16" s="19">
        <v>200</v>
      </c>
      <c r="I16" s="19">
        <v>200</v>
      </c>
      <c r="J16" s="19">
        <v>200</v>
      </c>
      <c r="K16" s="19">
        <v>200</v>
      </c>
      <c r="L16" s="19">
        <v>200</v>
      </c>
      <c r="M16" s="19">
        <v>200</v>
      </c>
    </row>
    <row r="17" spans="1:13">
      <c r="A17" s="16"/>
      <c r="B17" s="12"/>
      <c r="C17" s="12"/>
      <c r="D17" s="13"/>
      <c r="E17" s="15"/>
      <c r="F17" s="14"/>
      <c r="G17" s="14"/>
      <c r="H17" s="13"/>
      <c r="I17" s="13"/>
      <c r="J17" s="13"/>
      <c r="K17" s="13"/>
      <c r="L17" s="13"/>
      <c r="M17" s="13"/>
    </row>
    <row r="18" spans="1:13">
      <c r="A18" s="22" t="s">
        <v>35</v>
      </c>
      <c r="B18" s="19">
        <f>SUM(B10:B16)</f>
        <v>1188</v>
      </c>
      <c r="C18" s="19">
        <f t="shared" ref="C18:M18" si="0">SUM(C10:C16)</f>
        <v>799</v>
      </c>
      <c r="D18" s="19">
        <f t="shared" si="0"/>
        <v>1251</v>
      </c>
      <c r="E18" s="19">
        <f t="shared" si="0"/>
        <v>1216</v>
      </c>
      <c r="F18" s="19">
        <f t="shared" si="0"/>
        <v>1394</v>
      </c>
      <c r="G18" s="19">
        <f t="shared" si="0"/>
        <v>1081</v>
      </c>
      <c r="H18" s="19">
        <f t="shared" si="0"/>
        <v>916</v>
      </c>
      <c r="I18" s="19">
        <f t="shared" si="0"/>
        <v>839</v>
      </c>
      <c r="J18" s="19">
        <f t="shared" si="0"/>
        <v>1116</v>
      </c>
      <c r="K18" s="19">
        <f t="shared" si="0"/>
        <v>1216</v>
      </c>
      <c r="L18" s="19">
        <f t="shared" si="0"/>
        <v>1216</v>
      </c>
      <c r="M18" s="19">
        <f t="shared" si="0"/>
        <v>1316</v>
      </c>
    </row>
    <row r="19" spans="1:13">
      <c r="A19" s="11"/>
      <c r="B19" s="17"/>
      <c r="C19" s="17"/>
      <c r="D19" s="13"/>
      <c r="E19" s="15"/>
      <c r="F19" s="14"/>
      <c r="G19" s="14"/>
      <c r="H19" s="13"/>
      <c r="I19" s="13"/>
      <c r="J19" s="13"/>
      <c r="K19" s="13"/>
      <c r="L19" s="13"/>
      <c r="M19" s="13"/>
    </row>
    <row r="20" spans="1:13">
      <c r="A20" s="22" t="s">
        <v>36</v>
      </c>
      <c r="B20" s="19">
        <f>B8-B18</f>
        <v>312</v>
      </c>
      <c r="C20" s="19">
        <f t="shared" ref="C20:M20" si="1">C8-C18</f>
        <v>701</v>
      </c>
      <c r="D20" s="19">
        <f t="shared" si="1"/>
        <v>249</v>
      </c>
      <c r="E20" s="19">
        <f t="shared" si="1"/>
        <v>284</v>
      </c>
      <c r="F20" s="19">
        <f t="shared" si="1"/>
        <v>106</v>
      </c>
      <c r="G20" s="19">
        <f t="shared" si="1"/>
        <v>419</v>
      </c>
      <c r="H20" s="19">
        <f t="shared" si="1"/>
        <v>584</v>
      </c>
      <c r="I20" s="19">
        <f t="shared" si="1"/>
        <v>661</v>
      </c>
      <c r="J20" s="19">
        <f t="shared" si="1"/>
        <v>384</v>
      </c>
      <c r="K20" s="19">
        <f t="shared" si="1"/>
        <v>284</v>
      </c>
      <c r="L20" s="19">
        <f t="shared" si="1"/>
        <v>284</v>
      </c>
      <c r="M20" s="19">
        <f t="shared" si="1"/>
        <v>184</v>
      </c>
    </row>
    <row r="22" spans="1:13">
      <c r="B22" s="107" t="s">
        <v>122</v>
      </c>
      <c r="C22" s="107"/>
      <c r="D22" s="41">
        <f>SUM(B8:M8)</f>
        <v>18000</v>
      </c>
    </row>
    <row r="23" spans="1:13">
      <c r="B23" s="107" t="s">
        <v>121</v>
      </c>
      <c r="C23" s="107"/>
      <c r="D23" s="41">
        <f>SUM(B18:M18)</f>
        <v>13548</v>
      </c>
    </row>
    <row r="24" spans="1:13">
      <c r="B24" s="107" t="s">
        <v>36</v>
      </c>
      <c r="C24" s="107"/>
      <c r="D24" s="41">
        <f>SUM(B20:M20)</f>
        <v>4452</v>
      </c>
    </row>
    <row r="26" spans="1:13">
      <c r="A26" t="s">
        <v>141</v>
      </c>
    </row>
    <row r="27" spans="1:13">
      <c r="A27" t="s">
        <v>136</v>
      </c>
    </row>
    <row r="28" spans="1:13">
      <c r="A28" t="s">
        <v>137</v>
      </c>
    </row>
    <row r="29" spans="1:13">
      <c r="A29" t="s">
        <v>138</v>
      </c>
    </row>
    <row r="30" spans="1:13">
      <c r="A30" t="s">
        <v>140</v>
      </c>
    </row>
    <row r="31" spans="1:13">
      <c r="A31" t="s">
        <v>139</v>
      </c>
    </row>
  </sheetData>
  <mergeCells count="17">
    <mergeCell ref="A1:F2"/>
    <mergeCell ref="A5:A7"/>
    <mergeCell ref="B5:B7"/>
    <mergeCell ref="C5:C7"/>
    <mergeCell ref="H5:H7"/>
    <mergeCell ref="D5:D7"/>
    <mergeCell ref="E5:E7"/>
    <mergeCell ref="F5:F7"/>
    <mergeCell ref="G5:G7"/>
    <mergeCell ref="B23:C23"/>
    <mergeCell ref="B24:C24"/>
    <mergeCell ref="B22:C22"/>
    <mergeCell ref="L5:L7"/>
    <mergeCell ref="M5:M7"/>
    <mergeCell ref="I5:I7"/>
    <mergeCell ref="J5:J7"/>
    <mergeCell ref="K5:K7"/>
  </mergeCells>
  <pageMargins left="0.33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H27"/>
  <sheetViews>
    <sheetView workbookViewId="0">
      <selection activeCell="F17" sqref="F17"/>
    </sheetView>
  </sheetViews>
  <sheetFormatPr defaultRowHeight="15"/>
  <cols>
    <col min="2" max="2" width="12.5703125" bestFit="1" customWidth="1"/>
    <col min="3" max="3" width="22.42578125" bestFit="1" customWidth="1"/>
    <col min="4" max="4" width="12.28515625" bestFit="1" customWidth="1"/>
    <col min="5" max="5" width="17" bestFit="1" customWidth="1"/>
    <col min="6" max="6" width="13.28515625" bestFit="1" customWidth="1"/>
  </cols>
  <sheetData>
    <row r="3" spans="2:8" ht="15.75" thickBot="1"/>
    <row r="4" spans="2:8" ht="15.75" thickBot="1">
      <c r="B4" s="23" t="s">
        <v>37</v>
      </c>
      <c r="C4" s="24" t="s">
        <v>38</v>
      </c>
      <c r="D4" s="24" t="s">
        <v>39</v>
      </c>
      <c r="E4" s="25" t="s">
        <v>40</v>
      </c>
      <c r="F4" s="24" t="s">
        <v>41</v>
      </c>
      <c r="G4" s="26" t="s">
        <v>42</v>
      </c>
    </row>
    <row r="5" spans="2:8">
      <c r="B5" s="27" t="s">
        <v>43</v>
      </c>
      <c r="C5" s="27" t="s">
        <v>44</v>
      </c>
      <c r="D5" s="27" t="s">
        <v>45</v>
      </c>
      <c r="E5" s="28">
        <v>124545454545</v>
      </c>
      <c r="F5" s="27" t="s">
        <v>46</v>
      </c>
      <c r="G5" s="29" t="s">
        <v>47</v>
      </c>
      <c r="H5" s="90" t="s">
        <v>133</v>
      </c>
    </row>
    <row r="6" spans="2:8">
      <c r="B6" s="30" t="s">
        <v>128</v>
      </c>
      <c r="C6" s="30" t="s">
        <v>48</v>
      </c>
      <c r="D6" s="30" t="s">
        <v>49</v>
      </c>
      <c r="E6" s="31">
        <v>454545645456</v>
      </c>
      <c r="F6" s="30" t="s">
        <v>123</v>
      </c>
      <c r="G6" s="32" t="s">
        <v>47</v>
      </c>
      <c r="H6" s="90" t="s">
        <v>134</v>
      </c>
    </row>
    <row r="7" spans="2:8">
      <c r="B7" s="30" t="s">
        <v>51</v>
      </c>
      <c r="C7" s="30" t="s">
        <v>52</v>
      </c>
      <c r="D7" s="30" t="s">
        <v>53</v>
      </c>
      <c r="E7" s="31">
        <v>323232255496</v>
      </c>
      <c r="F7" s="30" t="s">
        <v>124</v>
      </c>
      <c r="G7" s="32" t="s">
        <v>47</v>
      </c>
    </row>
    <row r="8" spans="2:8">
      <c r="B8" s="30" t="s">
        <v>129</v>
      </c>
      <c r="C8" s="30" t="s">
        <v>130</v>
      </c>
      <c r="D8" s="30" t="s">
        <v>54</v>
      </c>
      <c r="E8" s="31">
        <v>121154548641</v>
      </c>
      <c r="F8" s="30" t="s">
        <v>46</v>
      </c>
      <c r="G8" s="32" t="s">
        <v>47</v>
      </c>
    </row>
    <row r="9" spans="2:8">
      <c r="B9" s="30" t="s">
        <v>10</v>
      </c>
      <c r="C9" s="30" t="s">
        <v>131</v>
      </c>
      <c r="D9" s="30" t="s">
        <v>55</v>
      </c>
      <c r="E9" s="31">
        <v>123156546646</v>
      </c>
      <c r="F9" s="30" t="s">
        <v>46</v>
      </c>
      <c r="G9" s="32" t="s">
        <v>47</v>
      </c>
    </row>
    <row r="10" spans="2:8">
      <c r="B10" s="30" t="s">
        <v>56</v>
      </c>
      <c r="C10" s="30" t="s">
        <v>57</v>
      </c>
      <c r="D10" s="30" t="s">
        <v>58</v>
      </c>
      <c r="E10" s="31">
        <v>121211564545</v>
      </c>
      <c r="F10" s="30" t="s">
        <v>125</v>
      </c>
      <c r="G10" s="32" t="s">
        <v>50</v>
      </c>
    </row>
    <row r="11" spans="2:8">
      <c r="B11" s="30" t="s">
        <v>59</v>
      </c>
      <c r="C11" s="30" t="s">
        <v>132</v>
      </c>
      <c r="D11" s="30" t="s">
        <v>60</v>
      </c>
      <c r="E11" s="31">
        <v>515246454545</v>
      </c>
      <c r="F11" s="30" t="s">
        <v>125</v>
      </c>
      <c r="G11" s="32" t="s">
        <v>47</v>
      </c>
    </row>
    <row r="12" spans="2:8">
      <c r="B12" s="30" t="s">
        <v>61</v>
      </c>
      <c r="C12" s="30" t="s">
        <v>62</v>
      </c>
      <c r="D12" s="30" t="s">
        <v>63</v>
      </c>
      <c r="E12" s="31">
        <v>545445444845</v>
      </c>
      <c r="F12" s="30" t="s">
        <v>126</v>
      </c>
      <c r="G12" s="32" t="s">
        <v>50</v>
      </c>
    </row>
    <row r="13" spans="2:8">
      <c r="B13" s="30" t="s">
        <v>64</v>
      </c>
      <c r="C13" s="30" t="s">
        <v>65</v>
      </c>
      <c r="D13" s="30" t="s">
        <v>66</v>
      </c>
      <c r="E13" s="31">
        <v>546447556488</v>
      </c>
      <c r="F13" s="30" t="s">
        <v>126</v>
      </c>
      <c r="G13" s="32" t="s">
        <v>47</v>
      </c>
    </row>
    <row r="14" spans="2:8">
      <c r="B14" s="30" t="s">
        <v>67</v>
      </c>
      <c r="C14" s="30" t="s">
        <v>68</v>
      </c>
      <c r="D14" s="30" t="s">
        <v>69</v>
      </c>
      <c r="E14" s="31">
        <v>121215154488</v>
      </c>
      <c r="F14" s="30" t="s">
        <v>127</v>
      </c>
      <c r="G14" s="32" t="s">
        <v>47</v>
      </c>
    </row>
    <row r="15" spans="2:8">
      <c r="B15" s="33"/>
      <c r="C15" s="33"/>
      <c r="D15" s="33"/>
      <c r="E15" s="34"/>
      <c r="F15" s="33"/>
      <c r="G15" s="33"/>
    </row>
    <row r="16" spans="2:8">
      <c r="B16" s="33"/>
      <c r="C16" s="33"/>
      <c r="D16" s="33"/>
      <c r="E16" s="34"/>
      <c r="F16" s="33"/>
      <c r="G16" s="33"/>
    </row>
    <row r="17" spans="2:7">
      <c r="B17" s="33"/>
      <c r="C17" s="33"/>
      <c r="D17" s="33"/>
      <c r="E17" s="34"/>
      <c r="F17" s="33"/>
      <c r="G17" s="33"/>
    </row>
    <row r="18" spans="2:7">
      <c r="B18" s="33"/>
      <c r="C18" s="33"/>
      <c r="D18" s="33"/>
      <c r="E18" s="33"/>
      <c r="F18" s="33"/>
      <c r="G18" s="33"/>
    </row>
    <row r="19" spans="2:7">
      <c r="B19" s="33"/>
      <c r="C19" s="33"/>
      <c r="D19" s="33"/>
      <c r="E19" s="33"/>
      <c r="F19" s="33"/>
      <c r="G19" s="33"/>
    </row>
    <row r="20" spans="2:7">
      <c r="B20" s="35"/>
      <c r="C20" s="36" t="s">
        <v>70</v>
      </c>
      <c r="D20" s="36"/>
      <c r="E20" s="36" t="s">
        <v>71</v>
      </c>
      <c r="F20" s="37">
        <f>COUNTIF(G5:G14,H5)</f>
        <v>8</v>
      </c>
      <c r="G20" s="36"/>
    </row>
    <row r="21" spans="2:7">
      <c r="B21" s="35"/>
      <c r="C21" s="36" t="s">
        <v>70</v>
      </c>
      <c r="D21" s="36"/>
      <c r="E21" s="36" t="s">
        <v>72</v>
      </c>
      <c r="F21" s="37">
        <f>COUNTIF(G5:G14,H6)</f>
        <v>2</v>
      </c>
      <c r="G21" s="36"/>
    </row>
    <row r="22" spans="2:7">
      <c r="B22" s="38"/>
      <c r="C22" s="39"/>
      <c r="D22" s="39"/>
      <c r="E22" s="39"/>
      <c r="F22" s="40"/>
      <c r="G22" s="39"/>
    </row>
    <row r="23" spans="2:7">
      <c r="B23" s="38"/>
      <c r="C23" s="39"/>
      <c r="D23" s="39"/>
      <c r="E23" s="39"/>
      <c r="F23" s="40"/>
      <c r="G23" s="39"/>
    </row>
    <row r="24" spans="2:7">
      <c r="B24" s="35"/>
      <c r="C24" s="36" t="s">
        <v>73</v>
      </c>
      <c r="D24" s="36"/>
      <c r="E24" s="91" t="s">
        <v>46</v>
      </c>
      <c r="F24" s="37">
        <f>COUNTIF(F5:F14,E24)</f>
        <v>3</v>
      </c>
      <c r="G24" s="36"/>
    </row>
    <row r="25" spans="2:7">
      <c r="B25" s="35"/>
      <c r="C25" s="36" t="s">
        <v>73</v>
      </c>
      <c r="D25" s="36"/>
      <c r="E25" s="91" t="s">
        <v>126</v>
      </c>
      <c r="F25" s="37">
        <f>COUNTIF(F5:F14,E25)</f>
        <v>2</v>
      </c>
      <c r="G25" s="36"/>
    </row>
    <row r="26" spans="2:7">
      <c r="B26" s="35"/>
      <c r="C26" s="36" t="s">
        <v>73</v>
      </c>
      <c r="D26" s="36"/>
      <c r="E26" s="91" t="s">
        <v>135</v>
      </c>
      <c r="F26" s="37">
        <f>COUNTIF(F5:F14,E26)</f>
        <v>2</v>
      </c>
      <c r="G26" s="36"/>
    </row>
    <row r="27" spans="2:7">
      <c r="B27" s="35"/>
      <c r="C27" s="36" t="s">
        <v>73</v>
      </c>
      <c r="D27" s="36"/>
      <c r="E27" s="91" t="s">
        <v>127</v>
      </c>
      <c r="F27" s="37">
        <f>COUNTIF(F5:F14,E27)</f>
        <v>1</v>
      </c>
      <c r="G27" s="3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H33"/>
  <sheetViews>
    <sheetView workbookViewId="0">
      <selection activeCell="L23" sqref="L23"/>
    </sheetView>
  </sheetViews>
  <sheetFormatPr defaultRowHeight="15"/>
  <cols>
    <col min="4" max="4" width="11.7109375" bestFit="1" customWidth="1"/>
    <col min="8" max="8" width="11.7109375" bestFit="1" customWidth="1"/>
  </cols>
  <sheetData>
    <row r="3" spans="2:8">
      <c r="B3" t="s">
        <v>74</v>
      </c>
      <c r="C3" t="s">
        <v>75</v>
      </c>
    </row>
    <row r="4" spans="2:8">
      <c r="C4" t="s">
        <v>76</v>
      </c>
    </row>
    <row r="6" spans="2:8">
      <c r="B6">
        <v>1</v>
      </c>
      <c r="C6" t="s">
        <v>77</v>
      </c>
      <c r="H6" s="41">
        <v>100000</v>
      </c>
    </row>
    <row r="7" spans="2:8">
      <c r="B7">
        <v>2</v>
      </c>
      <c r="C7" t="s">
        <v>78</v>
      </c>
      <c r="H7" s="41">
        <v>250000</v>
      </c>
    </row>
    <row r="8" spans="2:8">
      <c r="B8">
        <v>3</v>
      </c>
      <c r="C8" t="s">
        <v>79</v>
      </c>
      <c r="H8" s="41">
        <v>400000</v>
      </c>
    </row>
    <row r="9" spans="2:8">
      <c r="B9">
        <v>4</v>
      </c>
      <c r="C9" t="s">
        <v>80</v>
      </c>
      <c r="H9" s="41">
        <v>130000</v>
      </c>
    </row>
    <row r="10" spans="2:8">
      <c r="B10">
        <v>5</v>
      </c>
      <c r="C10" t="s">
        <v>81</v>
      </c>
      <c r="H10" s="41">
        <v>30000</v>
      </c>
    </row>
    <row r="11" spans="2:8">
      <c r="B11">
        <v>6</v>
      </c>
      <c r="C11" t="s">
        <v>82</v>
      </c>
      <c r="H11" s="41">
        <v>40000</v>
      </c>
    </row>
    <row r="12" spans="2:8">
      <c r="B12">
        <v>7</v>
      </c>
      <c r="C12" t="s">
        <v>83</v>
      </c>
      <c r="H12" s="41">
        <v>60000</v>
      </c>
    </row>
    <row r="13" spans="2:8">
      <c r="B13">
        <v>8</v>
      </c>
      <c r="C13" t="s">
        <v>84</v>
      </c>
      <c r="H13" s="41">
        <v>2000</v>
      </c>
    </row>
    <row r="14" spans="2:8">
      <c r="B14">
        <v>9</v>
      </c>
      <c r="C14" t="s">
        <v>85</v>
      </c>
      <c r="H14" s="41">
        <v>50000</v>
      </c>
    </row>
    <row r="15" spans="2:8">
      <c r="B15">
        <v>10</v>
      </c>
      <c r="C15" t="s">
        <v>86</v>
      </c>
      <c r="H15" s="41">
        <v>70000</v>
      </c>
    </row>
    <row r="16" spans="2:8">
      <c r="B16">
        <v>11</v>
      </c>
      <c r="C16" t="s">
        <v>87</v>
      </c>
      <c r="H16" s="41">
        <v>92000</v>
      </c>
    </row>
    <row r="17" spans="2:8" ht="15.75" thickBot="1">
      <c r="H17" s="41"/>
    </row>
    <row r="18" spans="2:8" ht="15.75" thickTop="1">
      <c r="B18" s="42"/>
      <c r="C18" s="113" t="s">
        <v>88</v>
      </c>
      <c r="D18" s="113"/>
      <c r="E18" s="43"/>
      <c r="F18" s="113" t="s">
        <v>89</v>
      </c>
      <c r="G18" s="113"/>
      <c r="H18" s="114"/>
    </row>
    <row r="19" spans="2:8">
      <c r="B19" s="44" t="s">
        <v>90</v>
      </c>
      <c r="C19" s="45" t="s">
        <v>91</v>
      </c>
      <c r="D19" s="46" t="s">
        <v>4</v>
      </c>
      <c r="E19" s="46" t="s">
        <v>90</v>
      </c>
      <c r="F19" s="46" t="s">
        <v>92</v>
      </c>
      <c r="G19" s="45"/>
      <c r="H19" s="47"/>
    </row>
    <row r="20" spans="2:8">
      <c r="B20" s="48">
        <v>1</v>
      </c>
      <c r="C20" s="45" t="s">
        <v>93</v>
      </c>
      <c r="D20" s="49">
        <f>H6</f>
        <v>100000</v>
      </c>
      <c r="E20" s="45">
        <v>1</v>
      </c>
      <c r="F20" s="45" t="s">
        <v>94</v>
      </c>
      <c r="G20" s="45"/>
      <c r="H20" s="47">
        <f>H8</f>
        <v>400000</v>
      </c>
    </row>
    <row r="21" spans="2:8">
      <c r="B21" s="48">
        <v>2</v>
      </c>
      <c r="C21" s="45" t="s">
        <v>95</v>
      </c>
      <c r="D21" s="49">
        <f>H7</f>
        <v>250000</v>
      </c>
      <c r="E21" s="45">
        <v>2</v>
      </c>
      <c r="F21" s="45" t="s">
        <v>96</v>
      </c>
      <c r="G21" s="45"/>
      <c r="H21" s="47">
        <f>H14</f>
        <v>50000</v>
      </c>
    </row>
    <row r="22" spans="2:8">
      <c r="B22" s="48">
        <v>3</v>
      </c>
      <c r="C22" s="45" t="s">
        <v>97</v>
      </c>
      <c r="D22" s="49">
        <f>H9</f>
        <v>130000</v>
      </c>
      <c r="E22" s="45">
        <v>3</v>
      </c>
      <c r="F22" s="45" t="s">
        <v>98</v>
      </c>
      <c r="G22" s="45"/>
      <c r="H22" s="47">
        <f>H15</f>
        <v>70000</v>
      </c>
    </row>
    <row r="23" spans="2:8">
      <c r="B23" s="48">
        <v>4</v>
      </c>
      <c r="C23" s="45" t="s">
        <v>99</v>
      </c>
      <c r="D23" s="49">
        <f>H10</f>
        <v>30000</v>
      </c>
      <c r="E23" s="45">
        <v>4</v>
      </c>
      <c r="F23" s="45" t="s">
        <v>100</v>
      </c>
      <c r="G23" s="45"/>
      <c r="H23" s="47">
        <f>H16</f>
        <v>92000</v>
      </c>
    </row>
    <row r="24" spans="2:8">
      <c r="B24" s="48">
        <v>5</v>
      </c>
      <c r="C24" s="45" t="s">
        <v>101</v>
      </c>
      <c r="D24" s="49">
        <f>H11</f>
        <v>40000</v>
      </c>
      <c r="E24" s="45"/>
      <c r="F24" s="45"/>
      <c r="G24" s="45"/>
      <c r="H24" s="50"/>
    </row>
    <row r="25" spans="2:8">
      <c r="B25" s="48">
        <v>6</v>
      </c>
      <c r="C25" s="45" t="s">
        <v>102</v>
      </c>
      <c r="D25" s="49">
        <f>H12</f>
        <v>60000</v>
      </c>
      <c r="E25" s="45"/>
      <c r="F25" s="45"/>
      <c r="G25" s="45"/>
      <c r="H25" s="50"/>
    </row>
    <row r="26" spans="2:8">
      <c r="B26" s="48">
        <v>7</v>
      </c>
      <c r="C26" s="45" t="s">
        <v>103</v>
      </c>
      <c r="D26" s="49">
        <f>H13</f>
        <v>2000</v>
      </c>
      <c r="E26" s="45"/>
      <c r="F26" s="45"/>
      <c r="G26" s="45"/>
      <c r="H26" s="50"/>
    </row>
    <row r="27" spans="2:8">
      <c r="B27" s="48"/>
      <c r="C27" s="45"/>
      <c r="D27" s="45"/>
      <c r="E27" s="45"/>
      <c r="F27" s="45"/>
      <c r="G27" s="45"/>
      <c r="H27" s="50"/>
    </row>
    <row r="28" spans="2:8">
      <c r="B28" s="48"/>
      <c r="C28" s="45"/>
      <c r="D28" s="45"/>
      <c r="E28" s="45"/>
      <c r="F28" s="45"/>
      <c r="G28" s="45"/>
      <c r="H28" s="50"/>
    </row>
    <row r="29" spans="2:8">
      <c r="B29" s="48"/>
      <c r="C29" s="45"/>
      <c r="D29" s="45"/>
      <c r="E29" s="45"/>
      <c r="F29" s="45"/>
      <c r="G29" s="45"/>
      <c r="H29" s="50"/>
    </row>
    <row r="30" spans="2:8" ht="15.75" thickBot="1">
      <c r="B30" s="51"/>
      <c r="C30" s="52" t="s">
        <v>104</v>
      </c>
      <c r="D30" s="53">
        <f>SUM(D20:D26)</f>
        <v>612000</v>
      </c>
      <c r="E30" s="52"/>
      <c r="F30" s="54"/>
      <c r="G30" s="52" t="s">
        <v>104</v>
      </c>
      <c r="H30" s="55">
        <f>SUM(H20:H23)</f>
        <v>612000</v>
      </c>
    </row>
    <row r="31" spans="2:8" ht="15.75" thickTop="1">
      <c r="D31" s="41"/>
    </row>
    <row r="33" spans="2:6">
      <c r="B33" s="116" t="s">
        <v>105</v>
      </c>
      <c r="C33" s="116"/>
      <c r="D33" s="115" t="str">
        <f>IF(D30=H30, "Bilansi eshte ne rregull", "Gabim")</f>
        <v>Bilansi eshte ne rregull</v>
      </c>
      <c r="E33" s="115"/>
      <c r="F33" s="115"/>
    </row>
  </sheetData>
  <mergeCells count="4">
    <mergeCell ref="C18:D18"/>
    <mergeCell ref="F18:H18"/>
    <mergeCell ref="D33:F33"/>
    <mergeCell ref="B33:C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C17" sqref="C17"/>
    </sheetView>
  </sheetViews>
  <sheetFormatPr defaultRowHeight="15"/>
  <cols>
    <col min="1" max="1" width="9.140625" style="56"/>
    <col min="2" max="2" width="3.7109375" style="56" customWidth="1"/>
    <col min="3" max="3" width="13.28515625" style="56" customWidth="1"/>
    <col min="4" max="4" width="20" style="56" customWidth="1"/>
    <col min="5" max="5" width="21.5703125" style="56" customWidth="1"/>
    <col min="6" max="6" width="20.85546875" style="56" customWidth="1"/>
    <col min="7" max="7" width="12.5703125" style="56" customWidth="1"/>
    <col min="8" max="9" width="12.85546875" style="56" customWidth="1"/>
    <col min="10" max="10" width="3.7109375" style="56" customWidth="1"/>
    <col min="11" max="257" width="9.140625" style="56"/>
    <col min="258" max="258" width="3.7109375" style="56" customWidth="1"/>
    <col min="259" max="259" width="13.28515625" style="56" customWidth="1"/>
    <col min="260" max="260" width="20" style="56" customWidth="1"/>
    <col min="261" max="261" width="21.5703125" style="56" customWidth="1"/>
    <col min="262" max="262" width="20.85546875" style="56" customWidth="1"/>
    <col min="263" max="263" width="12.5703125" style="56" customWidth="1"/>
    <col min="264" max="265" width="12.85546875" style="56" customWidth="1"/>
    <col min="266" max="266" width="3.7109375" style="56" customWidth="1"/>
    <col min="267" max="513" width="9.140625" style="56"/>
    <col min="514" max="514" width="3.7109375" style="56" customWidth="1"/>
    <col min="515" max="515" width="13.28515625" style="56" customWidth="1"/>
    <col min="516" max="516" width="20" style="56" customWidth="1"/>
    <col min="517" max="517" width="21.5703125" style="56" customWidth="1"/>
    <col min="518" max="518" width="20.85546875" style="56" customWidth="1"/>
    <col min="519" max="519" width="12.5703125" style="56" customWidth="1"/>
    <col min="520" max="521" width="12.85546875" style="56" customWidth="1"/>
    <col min="522" max="522" width="3.7109375" style="56" customWidth="1"/>
    <col min="523" max="769" width="9.140625" style="56"/>
    <col min="770" max="770" width="3.7109375" style="56" customWidth="1"/>
    <col min="771" max="771" width="13.28515625" style="56" customWidth="1"/>
    <col min="772" max="772" width="20" style="56" customWidth="1"/>
    <col min="773" max="773" width="21.5703125" style="56" customWidth="1"/>
    <col min="774" max="774" width="20.85546875" style="56" customWidth="1"/>
    <col min="775" max="775" width="12.5703125" style="56" customWidth="1"/>
    <col min="776" max="777" width="12.85546875" style="56" customWidth="1"/>
    <col min="778" max="778" width="3.7109375" style="56" customWidth="1"/>
    <col min="779" max="1025" width="9.140625" style="56"/>
    <col min="1026" max="1026" width="3.7109375" style="56" customWidth="1"/>
    <col min="1027" max="1027" width="13.28515625" style="56" customWidth="1"/>
    <col min="1028" max="1028" width="20" style="56" customWidth="1"/>
    <col min="1029" max="1029" width="21.5703125" style="56" customWidth="1"/>
    <col min="1030" max="1030" width="20.85546875" style="56" customWidth="1"/>
    <col min="1031" max="1031" width="12.5703125" style="56" customWidth="1"/>
    <col min="1032" max="1033" width="12.85546875" style="56" customWidth="1"/>
    <col min="1034" max="1034" width="3.7109375" style="56" customWidth="1"/>
    <col min="1035" max="1281" width="9.140625" style="56"/>
    <col min="1282" max="1282" width="3.7109375" style="56" customWidth="1"/>
    <col min="1283" max="1283" width="13.28515625" style="56" customWidth="1"/>
    <col min="1284" max="1284" width="20" style="56" customWidth="1"/>
    <col min="1285" max="1285" width="21.5703125" style="56" customWidth="1"/>
    <col min="1286" max="1286" width="20.85546875" style="56" customWidth="1"/>
    <col min="1287" max="1287" width="12.5703125" style="56" customWidth="1"/>
    <col min="1288" max="1289" width="12.85546875" style="56" customWidth="1"/>
    <col min="1290" max="1290" width="3.7109375" style="56" customWidth="1"/>
    <col min="1291" max="1537" width="9.140625" style="56"/>
    <col min="1538" max="1538" width="3.7109375" style="56" customWidth="1"/>
    <col min="1539" max="1539" width="13.28515625" style="56" customWidth="1"/>
    <col min="1540" max="1540" width="20" style="56" customWidth="1"/>
    <col min="1541" max="1541" width="21.5703125" style="56" customWidth="1"/>
    <col min="1542" max="1542" width="20.85546875" style="56" customWidth="1"/>
    <col min="1543" max="1543" width="12.5703125" style="56" customWidth="1"/>
    <col min="1544" max="1545" width="12.85546875" style="56" customWidth="1"/>
    <col min="1546" max="1546" width="3.7109375" style="56" customWidth="1"/>
    <col min="1547" max="1793" width="9.140625" style="56"/>
    <col min="1794" max="1794" width="3.7109375" style="56" customWidth="1"/>
    <col min="1795" max="1795" width="13.28515625" style="56" customWidth="1"/>
    <col min="1796" max="1796" width="20" style="56" customWidth="1"/>
    <col min="1797" max="1797" width="21.5703125" style="56" customWidth="1"/>
    <col min="1798" max="1798" width="20.85546875" style="56" customWidth="1"/>
    <col min="1799" max="1799" width="12.5703125" style="56" customWidth="1"/>
    <col min="1800" max="1801" width="12.85546875" style="56" customWidth="1"/>
    <col min="1802" max="1802" width="3.7109375" style="56" customWidth="1"/>
    <col min="1803" max="2049" width="9.140625" style="56"/>
    <col min="2050" max="2050" width="3.7109375" style="56" customWidth="1"/>
    <col min="2051" max="2051" width="13.28515625" style="56" customWidth="1"/>
    <col min="2052" max="2052" width="20" style="56" customWidth="1"/>
    <col min="2053" max="2053" width="21.5703125" style="56" customWidth="1"/>
    <col min="2054" max="2054" width="20.85546875" style="56" customWidth="1"/>
    <col min="2055" max="2055" width="12.5703125" style="56" customWidth="1"/>
    <col min="2056" max="2057" width="12.85546875" style="56" customWidth="1"/>
    <col min="2058" max="2058" width="3.7109375" style="56" customWidth="1"/>
    <col min="2059" max="2305" width="9.140625" style="56"/>
    <col min="2306" max="2306" width="3.7109375" style="56" customWidth="1"/>
    <col min="2307" max="2307" width="13.28515625" style="56" customWidth="1"/>
    <col min="2308" max="2308" width="20" style="56" customWidth="1"/>
    <col min="2309" max="2309" width="21.5703125" style="56" customWidth="1"/>
    <col min="2310" max="2310" width="20.85546875" style="56" customWidth="1"/>
    <col min="2311" max="2311" width="12.5703125" style="56" customWidth="1"/>
    <col min="2312" max="2313" width="12.85546875" style="56" customWidth="1"/>
    <col min="2314" max="2314" width="3.7109375" style="56" customWidth="1"/>
    <col min="2315" max="2561" width="9.140625" style="56"/>
    <col min="2562" max="2562" width="3.7109375" style="56" customWidth="1"/>
    <col min="2563" max="2563" width="13.28515625" style="56" customWidth="1"/>
    <col min="2564" max="2564" width="20" style="56" customWidth="1"/>
    <col min="2565" max="2565" width="21.5703125" style="56" customWidth="1"/>
    <col min="2566" max="2566" width="20.85546875" style="56" customWidth="1"/>
    <col min="2567" max="2567" width="12.5703125" style="56" customWidth="1"/>
    <col min="2568" max="2569" width="12.85546875" style="56" customWidth="1"/>
    <col min="2570" max="2570" width="3.7109375" style="56" customWidth="1"/>
    <col min="2571" max="2817" width="9.140625" style="56"/>
    <col min="2818" max="2818" width="3.7109375" style="56" customWidth="1"/>
    <col min="2819" max="2819" width="13.28515625" style="56" customWidth="1"/>
    <col min="2820" max="2820" width="20" style="56" customWidth="1"/>
    <col min="2821" max="2821" width="21.5703125" style="56" customWidth="1"/>
    <col min="2822" max="2822" width="20.85546875" style="56" customWidth="1"/>
    <col min="2823" max="2823" width="12.5703125" style="56" customWidth="1"/>
    <col min="2824" max="2825" width="12.85546875" style="56" customWidth="1"/>
    <col min="2826" max="2826" width="3.7109375" style="56" customWidth="1"/>
    <col min="2827" max="3073" width="9.140625" style="56"/>
    <col min="3074" max="3074" width="3.7109375" style="56" customWidth="1"/>
    <col min="3075" max="3075" width="13.28515625" style="56" customWidth="1"/>
    <col min="3076" max="3076" width="20" style="56" customWidth="1"/>
    <col min="3077" max="3077" width="21.5703125" style="56" customWidth="1"/>
    <col min="3078" max="3078" width="20.85546875" style="56" customWidth="1"/>
    <col min="3079" max="3079" width="12.5703125" style="56" customWidth="1"/>
    <col min="3080" max="3081" width="12.85546875" style="56" customWidth="1"/>
    <col min="3082" max="3082" width="3.7109375" style="56" customWidth="1"/>
    <col min="3083" max="3329" width="9.140625" style="56"/>
    <col min="3330" max="3330" width="3.7109375" style="56" customWidth="1"/>
    <col min="3331" max="3331" width="13.28515625" style="56" customWidth="1"/>
    <col min="3332" max="3332" width="20" style="56" customWidth="1"/>
    <col min="3333" max="3333" width="21.5703125" style="56" customWidth="1"/>
    <col min="3334" max="3334" width="20.85546875" style="56" customWidth="1"/>
    <col min="3335" max="3335" width="12.5703125" style="56" customWidth="1"/>
    <col min="3336" max="3337" width="12.85546875" style="56" customWidth="1"/>
    <col min="3338" max="3338" width="3.7109375" style="56" customWidth="1"/>
    <col min="3339" max="3585" width="9.140625" style="56"/>
    <col min="3586" max="3586" width="3.7109375" style="56" customWidth="1"/>
    <col min="3587" max="3587" width="13.28515625" style="56" customWidth="1"/>
    <col min="3588" max="3588" width="20" style="56" customWidth="1"/>
    <col min="3589" max="3589" width="21.5703125" style="56" customWidth="1"/>
    <col min="3590" max="3590" width="20.85546875" style="56" customWidth="1"/>
    <col min="3591" max="3591" width="12.5703125" style="56" customWidth="1"/>
    <col min="3592" max="3593" width="12.85546875" style="56" customWidth="1"/>
    <col min="3594" max="3594" width="3.7109375" style="56" customWidth="1"/>
    <col min="3595" max="3841" width="9.140625" style="56"/>
    <col min="3842" max="3842" width="3.7109375" style="56" customWidth="1"/>
    <col min="3843" max="3843" width="13.28515625" style="56" customWidth="1"/>
    <col min="3844" max="3844" width="20" style="56" customWidth="1"/>
    <col min="3845" max="3845" width="21.5703125" style="56" customWidth="1"/>
    <col min="3846" max="3846" width="20.85546875" style="56" customWidth="1"/>
    <col min="3847" max="3847" width="12.5703125" style="56" customWidth="1"/>
    <col min="3848" max="3849" width="12.85546875" style="56" customWidth="1"/>
    <col min="3850" max="3850" width="3.7109375" style="56" customWidth="1"/>
    <col min="3851" max="4097" width="9.140625" style="56"/>
    <col min="4098" max="4098" width="3.7109375" style="56" customWidth="1"/>
    <col min="4099" max="4099" width="13.28515625" style="56" customWidth="1"/>
    <col min="4100" max="4100" width="20" style="56" customWidth="1"/>
    <col min="4101" max="4101" width="21.5703125" style="56" customWidth="1"/>
    <col min="4102" max="4102" width="20.85546875" style="56" customWidth="1"/>
    <col min="4103" max="4103" width="12.5703125" style="56" customWidth="1"/>
    <col min="4104" max="4105" width="12.85546875" style="56" customWidth="1"/>
    <col min="4106" max="4106" width="3.7109375" style="56" customWidth="1"/>
    <col min="4107" max="4353" width="9.140625" style="56"/>
    <col min="4354" max="4354" width="3.7109375" style="56" customWidth="1"/>
    <col min="4355" max="4355" width="13.28515625" style="56" customWidth="1"/>
    <col min="4356" max="4356" width="20" style="56" customWidth="1"/>
    <col min="4357" max="4357" width="21.5703125" style="56" customWidth="1"/>
    <col min="4358" max="4358" width="20.85546875" style="56" customWidth="1"/>
    <col min="4359" max="4359" width="12.5703125" style="56" customWidth="1"/>
    <col min="4360" max="4361" width="12.85546875" style="56" customWidth="1"/>
    <col min="4362" max="4362" width="3.7109375" style="56" customWidth="1"/>
    <col min="4363" max="4609" width="9.140625" style="56"/>
    <col min="4610" max="4610" width="3.7109375" style="56" customWidth="1"/>
    <col min="4611" max="4611" width="13.28515625" style="56" customWidth="1"/>
    <col min="4612" max="4612" width="20" style="56" customWidth="1"/>
    <col min="4613" max="4613" width="21.5703125" style="56" customWidth="1"/>
    <col min="4614" max="4614" width="20.85546875" style="56" customWidth="1"/>
    <col min="4615" max="4615" width="12.5703125" style="56" customWidth="1"/>
    <col min="4616" max="4617" width="12.85546875" style="56" customWidth="1"/>
    <col min="4618" max="4618" width="3.7109375" style="56" customWidth="1"/>
    <col min="4619" max="4865" width="9.140625" style="56"/>
    <col min="4866" max="4866" width="3.7109375" style="56" customWidth="1"/>
    <col min="4867" max="4867" width="13.28515625" style="56" customWidth="1"/>
    <col min="4868" max="4868" width="20" style="56" customWidth="1"/>
    <col min="4869" max="4869" width="21.5703125" style="56" customWidth="1"/>
    <col min="4870" max="4870" width="20.85546875" style="56" customWidth="1"/>
    <col min="4871" max="4871" width="12.5703125" style="56" customWidth="1"/>
    <col min="4872" max="4873" width="12.85546875" style="56" customWidth="1"/>
    <col min="4874" max="4874" width="3.7109375" style="56" customWidth="1"/>
    <col min="4875" max="5121" width="9.140625" style="56"/>
    <col min="5122" max="5122" width="3.7109375" style="56" customWidth="1"/>
    <col min="5123" max="5123" width="13.28515625" style="56" customWidth="1"/>
    <col min="5124" max="5124" width="20" style="56" customWidth="1"/>
    <col min="5125" max="5125" width="21.5703125" style="56" customWidth="1"/>
    <col min="5126" max="5126" width="20.85546875" style="56" customWidth="1"/>
    <col min="5127" max="5127" width="12.5703125" style="56" customWidth="1"/>
    <col min="5128" max="5129" width="12.85546875" style="56" customWidth="1"/>
    <col min="5130" max="5130" width="3.7109375" style="56" customWidth="1"/>
    <col min="5131" max="5377" width="9.140625" style="56"/>
    <col min="5378" max="5378" width="3.7109375" style="56" customWidth="1"/>
    <col min="5379" max="5379" width="13.28515625" style="56" customWidth="1"/>
    <col min="5380" max="5380" width="20" style="56" customWidth="1"/>
    <col min="5381" max="5381" width="21.5703125" style="56" customWidth="1"/>
    <col min="5382" max="5382" width="20.85546875" style="56" customWidth="1"/>
    <col min="5383" max="5383" width="12.5703125" style="56" customWidth="1"/>
    <col min="5384" max="5385" width="12.85546875" style="56" customWidth="1"/>
    <col min="5386" max="5386" width="3.7109375" style="56" customWidth="1"/>
    <col min="5387" max="5633" width="9.140625" style="56"/>
    <col min="5634" max="5634" width="3.7109375" style="56" customWidth="1"/>
    <col min="5635" max="5635" width="13.28515625" style="56" customWidth="1"/>
    <col min="5636" max="5636" width="20" style="56" customWidth="1"/>
    <col min="5637" max="5637" width="21.5703125" style="56" customWidth="1"/>
    <col min="5638" max="5638" width="20.85546875" style="56" customWidth="1"/>
    <col min="5639" max="5639" width="12.5703125" style="56" customWidth="1"/>
    <col min="5640" max="5641" width="12.85546875" style="56" customWidth="1"/>
    <col min="5642" max="5642" width="3.7109375" style="56" customWidth="1"/>
    <col min="5643" max="5889" width="9.140625" style="56"/>
    <col min="5890" max="5890" width="3.7109375" style="56" customWidth="1"/>
    <col min="5891" max="5891" width="13.28515625" style="56" customWidth="1"/>
    <col min="5892" max="5892" width="20" style="56" customWidth="1"/>
    <col min="5893" max="5893" width="21.5703125" style="56" customWidth="1"/>
    <col min="5894" max="5894" width="20.85546875" style="56" customWidth="1"/>
    <col min="5895" max="5895" width="12.5703125" style="56" customWidth="1"/>
    <col min="5896" max="5897" width="12.85546875" style="56" customWidth="1"/>
    <col min="5898" max="5898" width="3.7109375" style="56" customWidth="1"/>
    <col min="5899" max="6145" width="9.140625" style="56"/>
    <col min="6146" max="6146" width="3.7109375" style="56" customWidth="1"/>
    <col min="6147" max="6147" width="13.28515625" style="56" customWidth="1"/>
    <col min="6148" max="6148" width="20" style="56" customWidth="1"/>
    <col min="6149" max="6149" width="21.5703125" style="56" customWidth="1"/>
    <col min="6150" max="6150" width="20.85546875" style="56" customWidth="1"/>
    <col min="6151" max="6151" width="12.5703125" style="56" customWidth="1"/>
    <col min="6152" max="6153" width="12.85546875" style="56" customWidth="1"/>
    <col min="6154" max="6154" width="3.7109375" style="56" customWidth="1"/>
    <col min="6155" max="6401" width="9.140625" style="56"/>
    <col min="6402" max="6402" width="3.7109375" style="56" customWidth="1"/>
    <col min="6403" max="6403" width="13.28515625" style="56" customWidth="1"/>
    <col min="6404" max="6404" width="20" style="56" customWidth="1"/>
    <col min="6405" max="6405" width="21.5703125" style="56" customWidth="1"/>
    <col min="6406" max="6406" width="20.85546875" style="56" customWidth="1"/>
    <col min="6407" max="6407" width="12.5703125" style="56" customWidth="1"/>
    <col min="6408" max="6409" width="12.85546875" style="56" customWidth="1"/>
    <col min="6410" max="6410" width="3.7109375" style="56" customWidth="1"/>
    <col min="6411" max="6657" width="9.140625" style="56"/>
    <col min="6658" max="6658" width="3.7109375" style="56" customWidth="1"/>
    <col min="6659" max="6659" width="13.28515625" style="56" customWidth="1"/>
    <col min="6660" max="6660" width="20" style="56" customWidth="1"/>
    <col min="6661" max="6661" width="21.5703125" style="56" customWidth="1"/>
    <col min="6662" max="6662" width="20.85546875" style="56" customWidth="1"/>
    <col min="6663" max="6663" width="12.5703125" style="56" customWidth="1"/>
    <col min="6664" max="6665" width="12.85546875" style="56" customWidth="1"/>
    <col min="6666" max="6666" width="3.7109375" style="56" customWidth="1"/>
    <col min="6667" max="6913" width="9.140625" style="56"/>
    <col min="6914" max="6914" width="3.7109375" style="56" customWidth="1"/>
    <col min="6915" max="6915" width="13.28515625" style="56" customWidth="1"/>
    <col min="6916" max="6916" width="20" style="56" customWidth="1"/>
    <col min="6917" max="6917" width="21.5703125" style="56" customWidth="1"/>
    <col min="6918" max="6918" width="20.85546875" style="56" customWidth="1"/>
    <col min="6919" max="6919" width="12.5703125" style="56" customWidth="1"/>
    <col min="6920" max="6921" width="12.85546875" style="56" customWidth="1"/>
    <col min="6922" max="6922" width="3.7109375" style="56" customWidth="1"/>
    <col min="6923" max="7169" width="9.140625" style="56"/>
    <col min="7170" max="7170" width="3.7109375" style="56" customWidth="1"/>
    <col min="7171" max="7171" width="13.28515625" style="56" customWidth="1"/>
    <col min="7172" max="7172" width="20" style="56" customWidth="1"/>
    <col min="7173" max="7173" width="21.5703125" style="56" customWidth="1"/>
    <col min="7174" max="7174" width="20.85546875" style="56" customWidth="1"/>
    <col min="7175" max="7175" width="12.5703125" style="56" customWidth="1"/>
    <col min="7176" max="7177" width="12.85546875" style="56" customWidth="1"/>
    <col min="7178" max="7178" width="3.7109375" style="56" customWidth="1"/>
    <col min="7179" max="7425" width="9.140625" style="56"/>
    <col min="7426" max="7426" width="3.7109375" style="56" customWidth="1"/>
    <col min="7427" max="7427" width="13.28515625" style="56" customWidth="1"/>
    <col min="7428" max="7428" width="20" style="56" customWidth="1"/>
    <col min="7429" max="7429" width="21.5703125" style="56" customWidth="1"/>
    <col min="7430" max="7430" width="20.85546875" style="56" customWidth="1"/>
    <col min="7431" max="7431" width="12.5703125" style="56" customWidth="1"/>
    <col min="7432" max="7433" width="12.85546875" style="56" customWidth="1"/>
    <col min="7434" max="7434" width="3.7109375" style="56" customWidth="1"/>
    <col min="7435" max="7681" width="9.140625" style="56"/>
    <col min="7682" max="7682" width="3.7109375" style="56" customWidth="1"/>
    <col min="7683" max="7683" width="13.28515625" style="56" customWidth="1"/>
    <col min="7684" max="7684" width="20" style="56" customWidth="1"/>
    <col min="7685" max="7685" width="21.5703125" style="56" customWidth="1"/>
    <col min="7686" max="7686" width="20.85546875" style="56" customWidth="1"/>
    <col min="7687" max="7687" width="12.5703125" style="56" customWidth="1"/>
    <col min="7688" max="7689" width="12.85546875" style="56" customWidth="1"/>
    <col min="7690" max="7690" width="3.7109375" style="56" customWidth="1"/>
    <col min="7691" max="7937" width="9.140625" style="56"/>
    <col min="7938" max="7938" width="3.7109375" style="56" customWidth="1"/>
    <col min="7939" max="7939" width="13.28515625" style="56" customWidth="1"/>
    <col min="7940" max="7940" width="20" style="56" customWidth="1"/>
    <col min="7941" max="7941" width="21.5703125" style="56" customWidth="1"/>
    <col min="7942" max="7942" width="20.85546875" style="56" customWidth="1"/>
    <col min="7943" max="7943" width="12.5703125" style="56" customWidth="1"/>
    <col min="7944" max="7945" width="12.85546875" style="56" customWidth="1"/>
    <col min="7946" max="7946" width="3.7109375" style="56" customWidth="1"/>
    <col min="7947" max="8193" width="9.140625" style="56"/>
    <col min="8194" max="8194" width="3.7109375" style="56" customWidth="1"/>
    <col min="8195" max="8195" width="13.28515625" style="56" customWidth="1"/>
    <col min="8196" max="8196" width="20" style="56" customWidth="1"/>
    <col min="8197" max="8197" width="21.5703125" style="56" customWidth="1"/>
    <col min="8198" max="8198" width="20.85546875" style="56" customWidth="1"/>
    <col min="8199" max="8199" width="12.5703125" style="56" customWidth="1"/>
    <col min="8200" max="8201" width="12.85546875" style="56" customWidth="1"/>
    <col min="8202" max="8202" width="3.7109375" style="56" customWidth="1"/>
    <col min="8203" max="8449" width="9.140625" style="56"/>
    <col min="8450" max="8450" width="3.7109375" style="56" customWidth="1"/>
    <col min="8451" max="8451" width="13.28515625" style="56" customWidth="1"/>
    <col min="8452" max="8452" width="20" style="56" customWidth="1"/>
    <col min="8453" max="8453" width="21.5703125" style="56" customWidth="1"/>
    <col min="8454" max="8454" width="20.85546875" style="56" customWidth="1"/>
    <col min="8455" max="8455" width="12.5703125" style="56" customWidth="1"/>
    <col min="8456" max="8457" width="12.85546875" style="56" customWidth="1"/>
    <col min="8458" max="8458" width="3.7109375" style="56" customWidth="1"/>
    <col min="8459" max="8705" width="9.140625" style="56"/>
    <col min="8706" max="8706" width="3.7109375" style="56" customWidth="1"/>
    <col min="8707" max="8707" width="13.28515625" style="56" customWidth="1"/>
    <col min="8708" max="8708" width="20" style="56" customWidth="1"/>
    <col min="8709" max="8709" width="21.5703125" style="56" customWidth="1"/>
    <col min="8710" max="8710" width="20.85546875" style="56" customWidth="1"/>
    <col min="8711" max="8711" width="12.5703125" style="56" customWidth="1"/>
    <col min="8712" max="8713" width="12.85546875" style="56" customWidth="1"/>
    <col min="8714" max="8714" width="3.7109375" style="56" customWidth="1"/>
    <col min="8715" max="8961" width="9.140625" style="56"/>
    <col min="8962" max="8962" width="3.7109375" style="56" customWidth="1"/>
    <col min="8963" max="8963" width="13.28515625" style="56" customWidth="1"/>
    <col min="8964" max="8964" width="20" style="56" customWidth="1"/>
    <col min="8965" max="8965" width="21.5703125" style="56" customWidth="1"/>
    <col min="8966" max="8966" width="20.85546875" style="56" customWidth="1"/>
    <col min="8967" max="8967" width="12.5703125" style="56" customWidth="1"/>
    <col min="8968" max="8969" width="12.85546875" style="56" customWidth="1"/>
    <col min="8970" max="8970" width="3.7109375" style="56" customWidth="1"/>
    <col min="8971" max="9217" width="9.140625" style="56"/>
    <col min="9218" max="9218" width="3.7109375" style="56" customWidth="1"/>
    <col min="9219" max="9219" width="13.28515625" style="56" customWidth="1"/>
    <col min="9220" max="9220" width="20" style="56" customWidth="1"/>
    <col min="9221" max="9221" width="21.5703125" style="56" customWidth="1"/>
    <col min="9222" max="9222" width="20.85546875" style="56" customWidth="1"/>
    <col min="9223" max="9223" width="12.5703125" style="56" customWidth="1"/>
    <col min="9224" max="9225" width="12.85546875" style="56" customWidth="1"/>
    <col min="9226" max="9226" width="3.7109375" style="56" customWidth="1"/>
    <col min="9227" max="9473" width="9.140625" style="56"/>
    <col min="9474" max="9474" width="3.7109375" style="56" customWidth="1"/>
    <col min="9475" max="9475" width="13.28515625" style="56" customWidth="1"/>
    <col min="9476" max="9476" width="20" style="56" customWidth="1"/>
    <col min="9477" max="9477" width="21.5703125" style="56" customWidth="1"/>
    <col min="9478" max="9478" width="20.85546875" style="56" customWidth="1"/>
    <col min="9479" max="9479" width="12.5703125" style="56" customWidth="1"/>
    <col min="9480" max="9481" width="12.85546875" style="56" customWidth="1"/>
    <col min="9482" max="9482" width="3.7109375" style="56" customWidth="1"/>
    <col min="9483" max="9729" width="9.140625" style="56"/>
    <col min="9730" max="9730" width="3.7109375" style="56" customWidth="1"/>
    <col min="9731" max="9731" width="13.28515625" style="56" customWidth="1"/>
    <col min="9732" max="9732" width="20" style="56" customWidth="1"/>
    <col min="9733" max="9733" width="21.5703125" style="56" customWidth="1"/>
    <col min="9734" max="9734" width="20.85546875" style="56" customWidth="1"/>
    <col min="9735" max="9735" width="12.5703125" style="56" customWidth="1"/>
    <col min="9736" max="9737" width="12.85546875" style="56" customWidth="1"/>
    <col min="9738" max="9738" width="3.7109375" style="56" customWidth="1"/>
    <col min="9739" max="9985" width="9.140625" style="56"/>
    <col min="9986" max="9986" width="3.7109375" style="56" customWidth="1"/>
    <col min="9987" max="9987" width="13.28515625" style="56" customWidth="1"/>
    <col min="9988" max="9988" width="20" style="56" customWidth="1"/>
    <col min="9989" max="9989" width="21.5703125" style="56" customWidth="1"/>
    <col min="9990" max="9990" width="20.85546875" style="56" customWidth="1"/>
    <col min="9991" max="9991" width="12.5703125" style="56" customWidth="1"/>
    <col min="9992" max="9993" width="12.85546875" style="56" customWidth="1"/>
    <col min="9994" max="9994" width="3.7109375" style="56" customWidth="1"/>
    <col min="9995" max="10241" width="9.140625" style="56"/>
    <col min="10242" max="10242" width="3.7109375" style="56" customWidth="1"/>
    <col min="10243" max="10243" width="13.28515625" style="56" customWidth="1"/>
    <col min="10244" max="10244" width="20" style="56" customWidth="1"/>
    <col min="10245" max="10245" width="21.5703125" style="56" customWidth="1"/>
    <col min="10246" max="10246" width="20.85546875" style="56" customWidth="1"/>
    <col min="10247" max="10247" width="12.5703125" style="56" customWidth="1"/>
    <col min="10248" max="10249" width="12.85546875" style="56" customWidth="1"/>
    <col min="10250" max="10250" width="3.7109375" style="56" customWidth="1"/>
    <col min="10251" max="10497" width="9.140625" style="56"/>
    <col min="10498" max="10498" width="3.7109375" style="56" customWidth="1"/>
    <col min="10499" max="10499" width="13.28515625" style="56" customWidth="1"/>
    <col min="10500" max="10500" width="20" style="56" customWidth="1"/>
    <col min="10501" max="10501" width="21.5703125" style="56" customWidth="1"/>
    <col min="10502" max="10502" width="20.85546875" style="56" customWidth="1"/>
    <col min="10503" max="10503" width="12.5703125" style="56" customWidth="1"/>
    <col min="10504" max="10505" width="12.85546875" style="56" customWidth="1"/>
    <col min="10506" max="10506" width="3.7109375" style="56" customWidth="1"/>
    <col min="10507" max="10753" width="9.140625" style="56"/>
    <col min="10754" max="10754" width="3.7109375" style="56" customWidth="1"/>
    <col min="10755" max="10755" width="13.28515625" style="56" customWidth="1"/>
    <col min="10756" max="10756" width="20" style="56" customWidth="1"/>
    <col min="10757" max="10757" width="21.5703125" style="56" customWidth="1"/>
    <col min="10758" max="10758" width="20.85546875" style="56" customWidth="1"/>
    <col min="10759" max="10759" width="12.5703125" style="56" customWidth="1"/>
    <col min="10760" max="10761" width="12.85546875" style="56" customWidth="1"/>
    <col min="10762" max="10762" width="3.7109375" style="56" customWidth="1"/>
    <col min="10763" max="11009" width="9.140625" style="56"/>
    <col min="11010" max="11010" width="3.7109375" style="56" customWidth="1"/>
    <col min="11011" max="11011" width="13.28515625" style="56" customWidth="1"/>
    <col min="11012" max="11012" width="20" style="56" customWidth="1"/>
    <col min="11013" max="11013" width="21.5703125" style="56" customWidth="1"/>
    <col min="11014" max="11014" width="20.85546875" style="56" customWidth="1"/>
    <col min="11015" max="11015" width="12.5703125" style="56" customWidth="1"/>
    <col min="11016" max="11017" width="12.85546875" style="56" customWidth="1"/>
    <col min="11018" max="11018" width="3.7109375" style="56" customWidth="1"/>
    <col min="11019" max="11265" width="9.140625" style="56"/>
    <col min="11266" max="11266" width="3.7109375" style="56" customWidth="1"/>
    <col min="11267" max="11267" width="13.28515625" style="56" customWidth="1"/>
    <col min="11268" max="11268" width="20" style="56" customWidth="1"/>
    <col min="11269" max="11269" width="21.5703125" style="56" customWidth="1"/>
    <col min="11270" max="11270" width="20.85546875" style="56" customWidth="1"/>
    <col min="11271" max="11271" width="12.5703125" style="56" customWidth="1"/>
    <col min="11272" max="11273" width="12.85546875" style="56" customWidth="1"/>
    <col min="11274" max="11274" width="3.7109375" style="56" customWidth="1"/>
    <col min="11275" max="11521" width="9.140625" style="56"/>
    <col min="11522" max="11522" width="3.7109375" style="56" customWidth="1"/>
    <col min="11523" max="11523" width="13.28515625" style="56" customWidth="1"/>
    <col min="11524" max="11524" width="20" style="56" customWidth="1"/>
    <col min="11525" max="11525" width="21.5703125" style="56" customWidth="1"/>
    <col min="11526" max="11526" width="20.85546875" style="56" customWidth="1"/>
    <col min="11527" max="11527" width="12.5703125" style="56" customWidth="1"/>
    <col min="11528" max="11529" width="12.85546875" style="56" customWidth="1"/>
    <col min="11530" max="11530" width="3.7109375" style="56" customWidth="1"/>
    <col min="11531" max="11777" width="9.140625" style="56"/>
    <col min="11778" max="11778" width="3.7109375" style="56" customWidth="1"/>
    <col min="11779" max="11779" width="13.28515625" style="56" customWidth="1"/>
    <col min="11780" max="11780" width="20" style="56" customWidth="1"/>
    <col min="11781" max="11781" width="21.5703125" style="56" customWidth="1"/>
    <col min="11782" max="11782" width="20.85546875" style="56" customWidth="1"/>
    <col min="11783" max="11783" width="12.5703125" style="56" customWidth="1"/>
    <col min="11784" max="11785" width="12.85546875" style="56" customWidth="1"/>
    <col min="11786" max="11786" width="3.7109375" style="56" customWidth="1"/>
    <col min="11787" max="12033" width="9.140625" style="56"/>
    <col min="12034" max="12034" width="3.7109375" style="56" customWidth="1"/>
    <col min="12035" max="12035" width="13.28515625" style="56" customWidth="1"/>
    <col min="12036" max="12036" width="20" style="56" customWidth="1"/>
    <col min="12037" max="12037" width="21.5703125" style="56" customWidth="1"/>
    <col min="12038" max="12038" width="20.85546875" style="56" customWidth="1"/>
    <col min="12039" max="12039" width="12.5703125" style="56" customWidth="1"/>
    <col min="12040" max="12041" width="12.85546875" style="56" customWidth="1"/>
    <col min="12042" max="12042" width="3.7109375" style="56" customWidth="1"/>
    <col min="12043" max="12289" width="9.140625" style="56"/>
    <col min="12290" max="12290" width="3.7109375" style="56" customWidth="1"/>
    <col min="12291" max="12291" width="13.28515625" style="56" customWidth="1"/>
    <col min="12292" max="12292" width="20" style="56" customWidth="1"/>
    <col min="12293" max="12293" width="21.5703125" style="56" customWidth="1"/>
    <col min="12294" max="12294" width="20.85546875" style="56" customWidth="1"/>
    <col min="12295" max="12295" width="12.5703125" style="56" customWidth="1"/>
    <col min="12296" max="12297" width="12.85546875" style="56" customWidth="1"/>
    <col min="12298" max="12298" width="3.7109375" style="56" customWidth="1"/>
    <col min="12299" max="12545" width="9.140625" style="56"/>
    <col min="12546" max="12546" width="3.7109375" style="56" customWidth="1"/>
    <col min="12547" max="12547" width="13.28515625" style="56" customWidth="1"/>
    <col min="12548" max="12548" width="20" style="56" customWidth="1"/>
    <col min="12549" max="12549" width="21.5703125" style="56" customWidth="1"/>
    <col min="12550" max="12550" width="20.85546875" style="56" customWidth="1"/>
    <col min="12551" max="12551" width="12.5703125" style="56" customWidth="1"/>
    <col min="12552" max="12553" width="12.85546875" style="56" customWidth="1"/>
    <col min="12554" max="12554" width="3.7109375" style="56" customWidth="1"/>
    <col min="12555" max="12801" width="9.140625" style="56"/>
    <col min="12802" max="12802" width="3.7109375" style="56" customWidth="1"/>
    <col min="12803" max="12803" width="13.28515625" style="56" customWidth="1"/>
    <col min="12804" max="12804" width="20" style="56" customWidth="1"/>
    <col min="12805" max="12805" width="21.5703125" style="56" customWidth="1"/>
    <col min="12806" max="12806" width="20.85546875" style="56" customWidth="1"/>
    <col min="12807" max="12807" width="12.5703125" style="56" customWidth="1"/>
    <col min="12808" max="12809" width="12.85546875" style="56" customWidth="1"/>
    <col min="12810" max="12810" width="3.7109375" style="56" customWidth="1"/>
    <col min="12811" max="13057" width="9.140625" style="56"/>
    <col min="13058" max="13058" width="3.7109375" style="56" customWidth="1"/>
    <col min="13059" max="13059" width="13.28515625" style="56" customWidth="1"/>
    <col min="13060" max="13060" width="20" style="56" customWidth="1"/>
    <col min="13061" max="13061" width="21.5703125" style="56" customWidth="1"/>
    <col min="13062" max="13062" width="20.85546875" style="56" customWidth="1"/>
    <col min="13063" max="13063" width="12.5703125" style="56" customWidth="1"/>
    <col min="13064" max="13065" width="12.85546875" style="56" customWidth="1"/>
    <col min="13066" max="13066" width="3.7109375" style="56" customWidth="1"/>
    <col min="13067" max="13313" width="9.140625" style="56"/>
    <col min="13314" max="13314" width="3.7109375" style="56" customWidth="1"/>
    <col min="13315" max="13315" width="13.28515625" style="56" customWidth="1"/>
    <col min="13316" max="13316" width="20" style="56" customWidth="1"/>
    <col min="13317" max="13317" width="21.5703125" style="56" customWidth="1"/>
    <col min="13318" max="13318" width="20.85546875" style="56" customWidth="1"/>
    <col min="13319" max="13319" width="12.5703125" style="56" customWidth="1"/>
    <col min="13320" max="13321" width="12.85546875" style="56" customWidth="1"/>
    <col min="13322" max="13322" width="3.7109375" style="56" customWidth="1"/>
    <col min="13323" max="13569" width="9.140625" style="56"/>
    <col min="13570" max="13570" width="3.7109375" style="56" customWidth="1"/>
    <col min="13571" max="13571" width="13.28515625" style="56" customWidth="1"/>
    <col min="13572" max="13572" width="20" style="56" customWidth="1"/>
    <col min="13573" max="13573" width="21.5703125" style="56" customWidth="1"/>
    <col min="13574" max="13574" width="20.85546875" style="56" customWidth="1"/>
    <col min="13575" max="13575" width="12.5703125" style="56" customWidth="1"/>
    <col min="13576" max="13577" width="12.85546875" style="56" customWidth="1"/>
    <col min="13578" max="13578" width="3.7109375" style="56" customWidth="1"/>
    <col min="13579" max="13825" width="9.140625" style="56"/>
    <col min="13826" max="13826" width="3.7109375" style="56" customWidth="1"/>
    <col min="13827" max="13827" width="13.28515625" style="56" customWidth="1"/>
    <col min="13828" max="13828" width="20" style="56" customWidth="1"/>
    <col min="13829" max="13829" width="21.5703125" style="56" customWidth="1"/>
    <col min="13830" max="13830" width="20.85546875" style="56" customWidth="1"/>
    <col min="13831" max="13831" width="12.5703125" style="56" customWidth="1"/>
    <col min="13832" max="13833" width="12.85546875" style="56" customWidth="1"/>
    <col min="13834" max="13834" width="3.7109375" style="56" customWidth="1"/>
    <col min="13835" max="14081" width="9.140625" style="56"/>
    <col min="14082" max="14082" width="3.7109375" style="56" customWidth="1"/>
    <col min="14083" max="14083" width="13.28515625" style="56" customWidth="1"/>
    <col min="14084" max="14084" width="20" style="56" customWidth="1"/>
    <col min="14085" max="14085" width="21.5703125" style="56" customWidth="1"/>
    <col min="14086" max="14086" width="20.85546875" style="56" customWidth="1"/>
    <col min="14087" max="14087" width="12.5703125" style="56" customWidth="1"/>
    <col min="14088" max="14089" width="12.85546875" style="56" customWidth="1"/>
    <col min="14090" max="14090" width="3.7109375" style="56" customWidth="1"/>
    <col min="14091" max="14337" width="9.140625" style="56"/>
    <col min="14338" max="14338" width="3.7109375" style="56" customWidth="1"/>
    <col min="14339" max="14339" width="13.28515625" style="56" customWidth="1"/>
    <col min="14340" max="14340" width="20" style="56" customWidth="1"/>
    <col min="14341" max="14341" width="21.5703125" style="56" customWidth="1"/>
    <col min="14342" max="14342" width="20.85546875" style="56" customWidth="1"/>
    <col min="14343" max="14343" width="12.5703125" style="56" customWidth="1"/>
    <col min="14344" max="14345" width="12.85546875" style="56" customWidth="1"/>
    <col min="14346" max="14346" width="3.7109375" style="56" customWidth="1"/>
    <col min="14347" max="14593" width="9.140625" style="56"/>
    <col min="14594" max="14594" width="3.7109375" style="56" customWidth="1"/>
    <col min="14595" max="14595" width="13.28515625" style="56" customWidth="1"/>
    <col min="14596" max="14596" width="20" style="56" customWidth="1"/>
    <col min="14597" max="14597" width="21.5703125" style="56" customWidth="1"/>
    <col min="14598" max="14598" width="20.85546875" style="56" customWidth="1"/>
    <col min="14599" max="14599" width="12.5703125" style="56" customWidth="1"/>
    <col min="14600" max="14601" width="12.85546875" style="56" customWidth="1"/>
    <col min="14602" max="14602" width="3.7109375" style="56" customWidth="1"/>
    <col min="14603" max="14849" width="9.140625" style="56"/>
    <col min="14850" max="14850" width="3.7109375" style="56" customWidth="1"/>
    <col min="14851" max="14851" width="13.28515625" style="56" customWidth="1"/>
    <col min="14852" max="14852" width="20" style="56" customWidth="1"/>
    <col min="14853" max="14853" width="21.5703125" style="56" customWidth="1"/>
    <col min="14854" max="14854" width="20.85546875" style="56" customWidth="1"/>
    <col min="14855" max="14855" width="12.5703125" style="56" customWidth="1"/>
    <col min="14856" max="14857" width="12.85546875" style="56" customWidth="1"/>
    <col min="14858" max="14858" width="3.7109375" style="56" customWidth="1"/>
    <col min="14859" max="15105" width="9.140625" style="56"/>
    <col min="15106" max="15106" width="3.7109375" style="56" customWidth="1"/>
    <col min="15107" max="15107" width="13.28515625" style="56" customWidth="1"/>
    <col min="15108" max="15108" width="20" style="56" customWidth="1"/>
    <col min="15109" max="15109" width="21.5703125" style="56" customWidth="1"/>
    <col min="15110" max="15110" width="20.85546875" style="56" customWidth="1"/>
    <col min="15111" max="15111" width="12.5703125" style="56" customWidth="1"/>
    <col min="15112" max="15113" width="12.85546875" style="56" customWidth="1"/>
    <col min="15114" max="15114" width="3.7109375" style="56" customWidth="1"/>
    <col min="15115" max="15361" width="9.140625" style="56"/>
    <col min="15362" max="15362" width="3.7109375" style="56" customWidth="1"/>
    <col min="15363" max="15363" width="13.28515625" style="56" customWidth="1"/>
    <col min="15364" max="15364" width="20" style="56" customWidth="1"/>
    <col min="15365" max="15365" width="21.5703125" style="56" customWidth="1"/>
    <col min="15366" max="15366" width="20.85546875" style="56" customWidth="1"/>
    <col min="15367" max="15367" width="12.5703125" style="56" customWidth="1"/>
    <col min="15368" max="15369" width="12.85546875" style="56" customWidth="1"/>
    <col min="15370" max="15370" width="3.7109375" style="56" customWidth="1"/>
    <col min="15371" max="15617" width="9.140625" style="56"/>
    <col min="15618" max="15618" width="3.7109375" style="56" customWidth="1"/>
    <col min="15619" max="15619" width="13.28515625" style="56" customWidth="1"/>
    <col min="15620" max="15620" width="20" style="56" customWidth="1"/>
    <col min="15621" max="15621" width="21.5703125" style="56" customWidth="1"/>
    <col min="15622" max="15622" width="20.85546875" style="56" customWidth="1"/>
    <col min="15623" max="15623" width="12.5703125" style="56" customWidth="1"/>
    <col min="15624" max="15625" width="12.85546875" style="56" customWidth="1"/>
    <col min="15626" max="15626" width="3.7109375" style="56" customWidth="1"/>
    <col min="15627" max="15873" width="9.140625" style="56"/>
    <col min="15874" max="15874" width="3.7109375" style="56" customWidth="1"/>
    <col min="15875" max="15875" width="13.28515625" style="56" customWidth="1"/>
    <col min="15876" max="15876" width="20" style="56" customWidth="1"/>
    <col min="15877" max="15877" width="21.5703125" style="56" customWidth="1"/>
    <col min="15878" max="15878" width="20.85546875" style="56" customWidth="1"/>
    <col min="15879" max="15879" width="12.5703125" style="56" customWidth="1"/>
    <col min="15880" max="15881" width="12.85546875" style="56" customWidth="1"/>
    <col min="15882" max="15882" width="3.7109375" style="56" customWidth="1"/>
    <col min="15883" max="16129" width="9.140625" style="56"/>
    <col min="16130" max="16130" width="3.7109375" style="56" customWidth="1"/>
    <col min="16131" max="16131" width="13.28515625" style="56" customWidth="1"/>
    <col min="16132" max="16132" width="20" style="56" customWidth="1"/>
    <col min="16133" max="16133" width="21.5703125" style="56" customWidth="1"/>
    <col min="16134" max="16134" width="20.85546875" style="56" customWidth="1"/>
    <col min="16135" max="16135" width="12.5703125" style="56" customWidth="1"/>
    <col min="16136" max="16137" width="12.85546875" style="56" customWidth="1"/>
    <col min="16138" max="16138" width="3.7109375" style="56" customWidth="1"/>
    <col min="16139" max="16384" width="9.140625" style="56"/>
  </cols>
  <sheetData>
    <row r="1" spans="1:13" ht="15.75" thickBot="1"/>
    <row r="2" spans="1:13" ht="16.5" thickTop="1" thickBot="1">
      <c r="A2" s="57"/>
      <c r="B2" s="58"/>
      <c r="C2" s="59"/>
      <c r="D2" s="59"/>
      <c r="E2" s="59"/>
      <c r="F2" s="59"/>
      <c r="G2" s="59"/>
      <c r="H2" s="59"/>
      <c r="I2" s="59"/>
      <c r="J2" s="60"/>
      <c r="K2" s="57"/>
      <c r="L2" s="57"/>
      <c r="M2" s="57"/>
    </row>
    <row r="3" spans="1:13" ht="24.75" thickTop="1" thickBot="1">
      <c r="A3" s="57"/>
      <c r="B3" s="61"/>
      <c r="C3" s="62"/>
      <c r="D3" s="62"/>
      <c r="E3" s="62"/>
      <c r="F3" s="62"/>
      <c r="G3" s="62"/>
      <c r="H3" s="123" t="s">
        <v>109</v>
      </c>
      <c r="I3" s="124"/>
      <c r="J3" s="63"/>
      <c r="K3" s="57"/>
      <c r="L3" s="57"/>
      <c r="M3" s="57"/>
    </row>
    <row r="4" spans="1:13" ht="3" customHeight="1" thickTop="1">
      <c r="A4" s="57"/>
      <c r="B4" s="61"/>
      <c r="C4" s="64"/>
      <c r="D4" s="64"/>
      <c r="E4" s="64"/>
      <c r="F4" s="64"/>
      <c r="G4" s="64"/>
      <c r="H4" s="65"/>
      <c r="I4" s="65"/>
      <c r="J4" s="63"/>
      <c r="K4" s="66"/>
      <c r="L4" s="66"/>
      <c r="M4" s="57"/>
    </row>
    <row r="5" spans="1:13" ht="3" customHeight="1">
      <c r="A5" s="57"/>
      <c r="B5" s="61"/>
      <c r="C5" s="62"/>
      <c r="D5" s="62"/>
      <c r="E5" s="62"/>
      <c r="F5" s="62"/>
      <c r="G5" s="62"/>
      <c r="H5" s="62"/>
      <c r="I5" s="62"/>
      <c r="J5" s="63"/>
      <c r="K5" s="57"/>
      <c r="L5" s="57"/>
      <c r="M5" s="57"/>
    </row>
    <row r="6" spans="1:13" ht="12.75" customHeight="1">
      <c r="A6" s="57"/>
      <c r="B6" s="61"/>
      <c r="C6" s="62"/>
      <c r="D6" s="62"/>
      <c r="E6" s="62"/>
      <c r="F6" s="62"/>
      <c r="G6" s="62"/>
      <c r="H6" s="62"/>
      <c r="I6" s="62"/>
      <c r="J6" s="63"/>
      <c r="K6" s="57"/>
      <c r="L6" s="57"/>
      <c r="M6" s="57"/>
    </row>
    <row r="7" spans="1:13" ht="12" customHeight="1" thickBot="1">
      <c r="A7" s="57"/>
      <c r="B7" s="61"/>
      <c r="C7" s="62"/>
      <c r="D7" s="62"/>
      <c r="E7" s="62"/>
      <c r="F7" s="62"/>
      <c r="G7" s="62"/>
      <c r="H7" s="62"/>
      <c r="I7" s="62"/>
      <c r="J7" s="63"/>
      <c r="K7" s="57"/>
      <c r="L7" s="57"/>
      <c r="M7" s="57"/>
    </row>
    <row r="8" spans="1:13" ht="12" customHeight="1" thickBot="1">
      <c r="A8" s="57"/>
      <c r="B8" s="61"/>
      <c r="C8" s="67" t="s">
        <v>106</v>
      </c>
      <c r="D8" s="68"/>
      <c r="E8" s="69"/>
      <c r="F8" s="62"/>
      <c r="G8" s="70" t="s">
        <v>107</v>
      </c>
      <c r="H8" s="71"/>
      <c r="I8" s="71"/>
      <c r="J8" s="63"/>
      <c r="K8" s="57"/>
      <c r="L8" s="57"/>
      <c r="M8" s="57"/>
    </row>
    <row r="9" spans="1:13" ht="12" customHeight="1" thickBot="1">
      <c r="A9" s="57"/>
      <c r="B9" s="61"/>
      <c r="C9" s="125" t="s">
        <v>117</v>
      </c>
      <c r="D9" s="126"/>
      <c r="E9" s="127"/>
      <c r="F9" s="62"/>
      <c r="G9" s="67" t="s">
        <v>108</v>
      </c>
      <c r="H9" s="131">
        <v>5000</v>
      </c>
      <c r="I9" s="132"/>
      <c r="J9" s="63"/>
      <c r="K9" s="57"/>
      <c r="L9" s="57"/>
      <c r="M9" s="57"/>
    </row>
    <row r="10" spans="1:13" ht="12" customHeight="1">
      <c r="A10" s="57"/>
      <c r="B10" s="61"/>
      <c r="C10" s="125"/>
      <c r="D10" s="126"/>
      <c r="E10" s="127"/>
      <c r="F10" s="62"/>
      <c r="G10" s="72"/>
      <c r="H10" s="62"/>
      <c r="I10" s="73"/>
      <c r="J10" s="63"/>
      <c r="K10" s="57"/>
      <c r="L10" s="57"/>
      <c r="M10" s="57"/>
    </row>
    <row r="11" spans="1:13" ht="12" customHeight="1">
      <c r="A11" s="57"/>
      <c r="B11" s="61"/>
      <c r="C11" s="128"/>
      <c r="D11" s="129"/>
      <c r="E11" s="130"/>
      <c r="F11" s="62"/>
      <c r="G11" s="74"/>
      <c r="H11" s="62"/>
      <c r="I11" s="73"/>
      <c r="J11" s="63"/>
      <c r="K11" s="57"/>
      <c r="L11" s="57"/>
      <c r="M11" s="57"/>
    </row>
    <row r="12" spans="1:13">
      <c r="B12" s="61"/>
      <c r="C12" s="62"/>
      <c r="D12" s="62"/>
      <c r="E12" s="62"/>
      <c r="F12" s="62"/>
      <c r="G12" s="62"/>
      <c r="H12" s="62"/>
      <c r="I12" s="62"/>
      <c r="J12" s="63"/>
      <c r="K12" s="57"/>
      <c r="L12" s="57"/>
      <c r="M12" s="57"/>
    </row>
    <row r="13" spans="1:13">
      <c r="B13" s="61"/>
      <c r="C13" s="75" t="s">
        <v>110</v>
      </c>
      <c r="D13" s="133" t="s">
        <v>111</v>
      </c>
      <c r="E13" s="134"/>
      <c r="F13" s="135"/>
      <c r="G13" s="75" t="s">
        <v>112</v>
      </c>
      <c r="H13" s="75" t="s">
        <v>113</v>
      </c>
      <c r="I13" s="75" t="s">
        <v>107</v>
      </c>
      <c r="J13" s="63"/>
      <c r="K13" s="57"/>
      <c r="L13" s="57"/>
      <c r="M13" s="57"/>
    </row>
    <row r="14" spans="1:13">
      <c r="B14" s="61"/>
      <c r="C14" s="76">
        <v>40910</v>
      </c>
      <c r="D14" s="136" t="s">
        <v>118</v>
      </c>
      <c r="E14" s="137"/>
      <c r="F14" s="138"/>
      <c r="G14" s="77"/>
      <c r="H14" s="78">
        <v>2500</v>
      </c>
      <c r="I14" s="79">
        <f>IF(OR(G14&gt;0, H14&gt;0),($H$9+SUM($G$14:G14))-SUM($H$14:H14),"")</f>
        <v>2500</v>
      </c>
      <c r="J14" s="63"/>
      <c r="K14" s="57"/>
      <c r="L14" s="57"/>
      <c r="M14" s="57"/>
    </row>
    <row r="15" spans="1:13">
      <c r="B15" s="61"/>
      <c r="C15" s="76">
        <f ca="1">NOW()</f>
        <v>41104.408184953703</v>
      </c>
      <c r="D15" s="117" t="s">
        <v>119</v>
      </c>
      <c r="E15" s="118"/>
      <c r="F15" s="119"/>
      <c r="G15" s="77"/>
      <c r="H15" s="78">
        <v>350</v>
      </c>
      <c r="I15" s="80">
        <f>IF(OR(G15&gt;0, H15&gt;0),($H$9+SUM($G$14:G15))-SUM($H$14:H15),"")</f>
        <v>2150</v>
      </c>
      <c r="J15" s="63"/>
      <c r="K15" s="57"/>
      <c r="L15" s="57"/>
      <c r="M15" s="57"/>
    </row>
    <row r="16" spans="1:13">
      <c r="B16" s="61"/>
      <c r="C16" s="76">
        <f ca="1">NOW()</f>
        <v>41104.408184953703</v>
      </c>
      <c r="D16" s="117" t="s">
        <v>120</v>
      </c>
      <c r="E16" s="118"/>
      <c r="F16" s="119"/>
      <c r="G16" s="77">
        <v>3550</v>
      </c>
      <c r="H16" s="78"/>
      <c r="I16" s="80">
        <f>IF(OR(G16&gt;0, H16&gt;0),($H$9+SUM($G$14:G16))-SUM($H$14:H16),"")</f>
        <v>5700</v>
      </c>
      <c r="J16" s="63"/>
      <c r="K16" s="57"/>
      <c r="L16" s="57"/>
      <c r="M16" s="57"/>
    </row>
    <row r="17" spans="2:13">
      <c r="B17" s="61"/>
      <c r="C17" s="76"/>
      <c r="D17" s="117"/>
      <c r="E17" s="118"/>
      <c r="F17" s="119"/>
      <c r="G17" s="77"/>
      <c r="H17" s="78"/>
      <c r="I17" s="80" t="str">
        <f>IF(OR(G17&gt;0, H17&gt;0),($H$9+SUM($G$14:G17))-SUM($H$14:H17),"")</f>
        <v/>
      </c>
      <c r="J17" s="63"/>
      <c r="K17" s="57"/>
      <c r="L17" s="57"/>
      <c r="M17" s="57"/>
    </row>
    <row r="18" spans="2:13">
      <c r="B18" s="61"/>
      <c r="C18" s="76"/>
      <c r="D18" s="117"/>
      <c r="E18" s="118"/>
      <c r="F18" s="119"/>
      <c r="G18" s="77"/>
      <c r="H18" s="78"/>
      <c r="I18" s="80" t="str">
        <f>IF(OR(G18&gt;0, H18&gt;0),($H$9+SUM($G$14:G18))-SUM($H$14:H18),"")</f>
        <v/>
      </c>
      <c r="J18" s="63"/>
      <c r="K18" s="57"/>
      <c r="L18" s="57"/>
      <c r="M18" s="57"/>
    </row>
    <row r="19" spans="2:13">
      <c r="B19" s="61"/>
      <c r="C19" s="76"/>
      <c r="D19" s="117"/>
      <c r="E19" s="118"/>
      <c r="F19" s="119"/>
      <c r="G19" s="77"/>
      <c r="H19" s="78"/>
      <c r="I19" s="80" t="str">
        <f>IF(OR(G19&gt;0, H19&gt;0),($H$9+SUM($G$14:G19))-SUM($H$14:H19),"")</f>
        <v/>
      </c>
      <c r="J19" s="63"/>
      <c r="K19" s="57"/>
      <c r="L19" s="57"/>
      <c r="M19" s="57"/>
    </row>
    <row r="20" spans="2:13">
      <c r="B20" s="61"/>
      <c r="C20" s="76"/>
      <c r="D20" s="117"/>
      <c r="E20" s="118"/>
      <c r="F20" s="119"/>
      <c r="G20" s="77"/>
      <c r="H20" s="78"/>
      <c r="I20" s="80" t="str">
        <f>IF(OR(G20&gt;0, H20&gt;0),($H$9+SUM($G$14:G20))-SUM($H$14:H20),"")</f>
        <v/>
      </c>
      <c r="J20" s="63"/>
      <c r="K20" s="57"/>
      <c r="L20" s="57"/>
      <c r="M20" s="57"/>
    </row>
    <row r="21" spans="2:13">
      <c r="B21" s="61"/>
      <c r="C21" s="76"/>
      <c r="D21" s="117"/>
      <c r="E21" s="118"/>
      <c r="F21" s="119"/>
      <c r="G21" s="77"/>
      <c r="H21" s="78"/>
      <c r="I21" s="80" t="str">
        <f>IF(OR(G21&gt;0, H21&gt;0),($H$9+SUM($G$14:G21))-SUM($H$14:H21),"")</f>
        <v/>
      </c>
      <c r="J21" s="63"/>
    </row>
    <row r="22" spans="2:13">
      <c r="B22" s="61"/>
      <c r="C22" s="76"/>
      <c r="D22" s="117"/>
      <c r="E22" s="118"/>
      <c r="F22" s="119"/>
      <c r="G22" s="77"/>
      <c r="H22" s="78"/>
      <c r="I22" s="80" t="str">
        <f>IF(OR(G22&gt;0, H22&gt;0),($H$9+SUM($G$14:G22))-SUM($H$14:H22),"")</f>
        <v/>
      </c>
      <c r="J22" s="63"/>
    </row>
    <row r="23" spans="2:13">
      <c r="B23" s="61"/>
      <c r="C23" s="76"/>
      <c r="D23" s="117"/>
      <c r="E23" s="118"/>
      <c r="F23" s="119"/>
      <c r="G23" s="77"/>
      <c r="H23" s="78"/>
      <c r="I23" s="80" t="str">
        <f>IF(OR(G23&gt;0, H23&gt;0),($H$9+SUM($G$14:G23))-SUM($H$14:H23),"")</f>
        <v/>
      </c>
      <c r="J23" s="63"/>
    </row>
    <row r="24" spans="2:13">
      <c r="B24" s="61"/>
      <c r="C24" s="76"/>
      <c r="D24" s="117"/>
      <c r="E24" s="118"/>
      <c r="F24" s="119"/>
      <c r="G24" s="77"/>
      <c r="H24" s="78"/>
      <c r="I24" s="80" t="str">
        <f>IF(OR(G24&gt;0, H24&gt;0),($H$9+SUM($G$14:G24))-SUM($H$14:H24),"")</f>
        <v/>
      </c>
      <c r="J24" s="63"/>
    </row>
    <row r="25" spans="2:13">
      <c r="B25" s="61"/>
      <c r="C25" s="81"/>
      <c r="D25" s="120"/>
      <c r="E25" s="121"/>
      <c r="F25" s="122"/>
      <c r="G25" s="82"/>
      <c r="H25" s="83"/>
      <c r="I25" s="84" t="str">
        <f>IF(OR(G25&gt;0, H25&gt;0),($H$9+SUM($G$14:G25))-SUM($H$14:H25),"")</f>
        <v/>
      </c>
      <c r="J25" s="63"/>
    </row>
    <row r="26" spans="2:13">
      <c r="B26" s="61"/>
      <c r="C26" s="62"/>
      <c r="D26" s="62"/>
      <c r="E26" s="62"/>
      <c r="F26" s="62"/>
      <c r="G26" s="62"/>
      <c r="H26" s="62"/>
      <c r="I26" s="62"/>
      <c r="J26" s="63"/>
    </row>
    <row r="27" spans="2:13">
      <c r="B27" s="61"/>
      <c r="C27" s="62"/>
      <c r="D27" s="62"/>
      <c r="E27" s="85"/>
      <c r="F27" s="86" t="s">
        <v>114</v>
      </c>
      <c r="G27" s="79">
        <f>SUM(G14:G25)</f>
        <v>3550</v>
      </c>
      <c r="H27" s="62"/>
      <c r="I27" s="62"/>
      <c r="J27" s="63"/>
    </row>
    <row r="28" spans="2:13">
      <c r="B28" s="61"/>
      <c r="C28" s="62"/>
      <c r="D28" s="62"/>
      <c r="E28" s="85"/>
      <c r="F28" s="86" t="s">
        <v>115</v>
      </c>
      <c r="G28" s="80">
        <f>SUM(H14:H25)</f>
        <v>2850</v>
      </c>
      <c r="H28" s="62"/>
      <c r="I28" s="62"/>
      <c r="J28" s="63"/>
    </row>
    <row r="29" spans="2:13">
      <c r="B29" s="61"/>
      <c r="C29" s="62"/>
      <c r="D29" s="62"/>
      <c r="E29" s="85"/>
      <c r="F29" s="86" t="s">
        <v>116</v>
      </c>
      <c r="G29" s="84">
        <f>H9+(G27-G28)</f>
        <v>5700</v>
      </c>
      <c r="H29" s="62"/>
      <c r="I29" s="62"/>
      <c r="J29" s="63"/>
    </row>
    <row r="30" spans="2:13" ht="15.75" thickBot="1">
      <c r="B30" s="87"/>
      <c r="C30" s="88"/>
      <c r="D30" s="88"/>
      <c r="E30" s="88"/>
      <c r="F30" s="88"/>
      <c r="G30" s="88"/>
      <c r="H30" s="88"/>
      <c r="I30" s="88"/>
      <c r="J30" s="89"/>
    </row>
    <row r="31" spans="2:13" ht="15.75" thickTop="1"/>
  </sheetData>
  <sheetProtection sheet="1" objects="1" scenarios="1"/>
  <mergeCells count="16">
    <mergeCell ref="D15:F15"/>
    <mergeCell ref="H3:I3"/>
    <mergeCell ref="C9:E11"/>
    <mergeCell ref="H9:I9"/>
    <mergeCell ref="D13:F13"/>
    <mergeCell ref="D14:F14"/>
    <mergeCell ref="D22:F22"/>
    <mergeCell ref="D23:F23"/>
    <mergeCell ref="D24:F24"/>
    <mergeCell ref="D25:F25"/>
    <mergeCell ref="D16:F16"/>
    <mergeCell ref="D17:F17"/>
    <mergeCell ref="D18:F18"/>
    <mergeCell ref="D19:F19"/>
    <mergeCell ref="D20:F20"/>
    <mergeCell ref="D21:F21"/>
  </mergeCells>
  <dataValidations count="1">
    <dataValidation type="date" operator="greaterThan" allowBlank="1" showInputMessage="1" showErrorMessage="1" errorTitle="Date" error="Please enter a date greater than 1/1/1900." sqref="C14:C25 IY14:IY25 SU14:SU25 ACQ14:ACQ25 AMM14:AMM25 AWI14:AWI25 BGE14:BGE25 BQA14:BQA25 BZW14:BZW25 CJS14:CJS25 CTO14:CTO25 DDK14:DDK25 DNG14:DNG25 DXC14:DXC25 EGY14:EGY25 EQU14:EQU25 FAQ14:FAQ25 FKM14:FKM25 FUI14:FUI25 GEE14:GEE25 GOA14:GOA25 GXW14:GXW25 HHS14:HHS25 HRO14:HRO25 IBK14:IBK25 ILG14:ILG25 IVC14:IVC25 JEY14:JEY25 JOU14:JOU25 JYQ14:JYQ25 KIM14:KIM25 KSI14:KSI25 LCE14:LCE25 LMA14:LMA25 LVW14:LVW25 MFS14:MFS25 MPO14:MPO25 MZK14:MZK25 NJG14:NJG25 NTC14:NTC25 OCY14:OCY25 OMU14:OMU25 OWQ14:OWQ25 PGM14:PGM25 PQI14:PQI25 QAE14:QAE25 QKA14:QKA25 QTW14:QTW25 RDS14:RDS25 RNO14:RNO25 RXK14:RXK25 SHG14:SHG25 SRC14:SRC25 TAY14:TAY25 TKU14:TKU25 TUQ14:TUQ25 UEM14:UEM25 UOI14:UOI25 UYE14:UYE25 VIA14:VIA25 VRW14:VRW25 WBS14:WBS25 WLO14:WLO25 WVK14:WVK25 C65550:C65561 IY65550:IY65561 SU65550:SU65561 ACQ65550:ACQ65561 AMM65550:AMM65561 AWI65550:AWI65561 BGE65550:BGE65561 BQA65550:BQA65561 BZW65550:BZW65561 CJS65550:CJS65561 CTO65550:CTO65561 DDK65550:DDK65561 DNG65550:DNG65561 DXC65550:DXC65561 EGY65550:EGY65561 EQU65550:EQU65561 FAQ65550:FAQ65561 FKM65550:FKM65561 FUI65550:FUI65561 GEE65550:GEE65561 GOA65550:GOA65561 GXW65550:GXW65561 HHS65550:HHS65561 HRO65550:HRO65561 IBK65550:IBK65561 ILG65550:ILG65561 IVC65550:IVC65561 JEY65550:JEY65561 JOU65550:JOU65561 JYQ65550:JYQ65561 KIM65550:KIM65561 KSI65550:KSI65561 LCE65550:LCE65561 LMA65550:LMA65561 LVW65550:LVW65561 MFS65550:MFS65561 MPO65550:MPO65561 MZK65550:MZK65561 NJG65550:NJG65561 NTC65550:NTC65561 OCY65550:OCY65561 OMU65550:OMU65561 OWQ65550:OWQ65561 PGM65550:PGM65561 PQI65550:PQI65561 QAE65550:QAE65561 QKA65550:QKA65561 QTW65550:QTW65561 RDS65550:RDS65561 RNO65550:RNO65561 RXK65550:RXK65561 SHG65550:SHG65561 SRC65550:SRC65561 TAY65550:TAY65561 TKU65550:TKU65561 TUQ65550:TUQ65561 UEM65550:UEM65561 UOI65550:UOI65561 UYE65550:UYE65561 VIA65550:VIA65561 VRW65550:VRW65561 WBS65550:WBS65561 WLO65550:WLO65561 WVK65550:WVK65561 C131086:C131097 IY131086:IY131097 SU131086:SU131097 ACQ131086:ACQ131097 AMM131086:AMM131097 AWI131086:AWI131097 BGE131086:BGE131097 BQA131086:BQA131097 BZW131086:BZW131097 CJS131086:CJS131097 CTO131086:CTO131097 DDK131086:DDK131097 DNG131086:DNG131097 DXC131086:DXC131097 EGY131086:EGY131097 EQU131086:EQU131097 FAQ131086:FAQ131097 FKM131086:FKM131097 FUI131086:FUI131097 GEE131086:GEE131097 GOA131086:GOA131097 GXW131086:GXW131097 HHS131086:HHS131097 HRO131086:HRO131097 IBK131086:IBK131097 ILG131086:ILG131097 IVC131086:IVC131097 JEY131086:JEY131097 JOU131086:JOU131097 JYQ131086:JYQ131097 KIM131086:KIM131097 KSI131086:KSI131097 LCE131086:LCE131097 LMA131086:LMA131097 LVW131086:LVW131097 MFS131086:MFS131097 MPO131086:MPO131097 MZK131086:MZK131097 NJG131086:NJG131097 NTC131086:NTC131097 OCY131086:OCY131097 OMU131086:OMU131097 OWQ131086:OWQ131097 PGM131086:PGM131097 PQI131086:PQI131097 QAE131086:QAE131097 QKA131086:QKA131097 QTW131086:QTW131097 RDS131086:RDS131097 RNO131086:RNO131097 RXK131086:RXK131097 SHG131086:SHG131097 SRC131086:SRC131097 TAY131086:TAY131097 TKU131086:TKU131097 TUQ131086:TUQ131097 UEM131086:UEM131097 UOI131086:UOI131097 UYE131086:UYE131097 VIA131086:VIA131097 VRW131086:VRW131097 WBS131086:WBS131097 WLO131086:WLO131097 WVK131086:WVK131097 C196622:C196633 IY196622:IY196633 SU196622:SU196633 ACQ196622:ACQ196633 AMM196622:AMM196633 AWI196622:AWI196633 BGE196622:BGE196633 BQA196622:BQA196633 BZW196622:BZW196633 CJS196622:CJS196633 CTO196622:CTO196633 DDK196622:DDK196633 DNG196622:DNG196633 DXC196622:DXC196633 EGY196622:EGY196633 EQU196622:EQU196633 FAQ196622:FAQ196633 FKM196622:FKM196633 FUI196622:FUI196633 GEE196622:GEE196633 GOA196622:GOA196633 GXW196622:GXW196633 HHS196622:HHS196633 HRO196622:HRO196633 IBK196622:IBK196633 ILG196622:ILG196633 IVC196622:IVC196633 JEY196622:JEY196633 JOU196622:JOU196633 JYQ196622:JYQ196633 KIM196622:KIM196633 KSI196622:KSI196633 LCE196622:LCE196633 LMA196622:LMA196633 LVW196622:LVW196633 MFS196622:MFS196633 MPO196622:MPO196633 MZK196622:MZK196633 NJG196622:NJG196633 NTC196622:NTC196633 OCY196622:OCY196633 OMU196622:OMU196633 OWQ196622:OWQ196633 PGM196622:PGM196633 PQI196622:PQI196633 QAE196622:QAE196633 QKA196622:QKA196633 QTW196622:QTW196633 RDS196622:RDS196633 RNO196622:RNO196633 RXK196622:RXK196633 SHG196622:SHG196633 SRC196622:SRC196633 TAY196622:TAY196633 TKU196622:TKU196633 TUQ196622:TUQ196633 UEM196622:UEM196633 UOI196622:UOI196633 UYE196622:UYE196633 VIA196622:VIA196633 VRW196622:VRW196633 WBS196622:WBS196633 WLO196622:WLO196633 WVK196622:WVK196633 C262158:C262169 IY262158:IY262169 SU262158:SU262169 ACQ262158:ACQ262169 AMM262158:AMM262169 AWI262158:AWI262169 BGE262158:BGE262169 BQA262158:BQA262169 BZW262158:BZW262169 CJS262158:CJS262169 CTO262158:CTO262169 DDK262158:DDK262169 DNG262158:DNG262169 DXC262158:DXC262169 EGY262158:EGY262169 EQU262158:EQU262169 FAQ262158:FAQ262169 FKM262158:FKM262169 FUI262158:FUI262169 GEE262158:GEE262169 GOA262158:GOA262169 GXW262158:GXW262169 HHS262158:HHS262169 HRO262158:HRO262169 IBK262158:IBK262169 ILG262158:ILG262169 IVC262158:IVC262169 JEY262158:JEY262169 JOU262158:JOU262169 JYQ262158:JYQ262169 KIM262158:KIM262169 KSI262158:KSI262169 LCE262158:LCE262169 LMA262158:LMA262169 LVW262158:LVW262169 MFS262158:MFS262169 MPO262158:MPO262169 MZK262158:MZK262169 NJG262158:NJG262169 NTC262158:NTC262169 OCY262158:OCY262169 OMU262158:OMU262169 OWQ262158:OWQ262169 PGM262158:PGM262169 PQI262158:PQI262169 QAE262158:QAE262169 QKA262158:QKA262169 QTW262158:QTW262169 RDS262158:RDS262169 RNO262158:RNO262169 RXK262158:RXK262169 SHG262158:SHG262169 SRC262158:SRC262169 TAY262158:TAY262169 TKU262158:TKU262169 TUQ262158:TUQ262169 UEM262158:UEM262169 UOI262158:UOI262169 UYE262158:UYE262169 VIA262158:VIA262169 VRW262158:VRW262169 WBS262158:WBS262169 WLO262158:WLO262169 WVK262158:WVK262169 C327694:C327705 IY327694:IY327705 SU327694:SU327705 ACQ327694:ACQ327705 AMM327694:AMM327705 AWI327694:AWI327705 BGE327694:BGE327705 BQA327694:BQA327705 BZW327694:BZW327705 CJS327694:CJS327705 CTO327694:CTO327705 DDK327694:DDK327705 DNG327694:DNG327705 DXC327694:DXC327705 EGY327694:EGY327705 EQU327694:EQU327705 FAQ327694:FAQ327705 FKM327694:FKM327705 FUI327694:FUI327705 GEE327694:GEE327705 GOA327694:GOA327705 GXW327694:GXW327705 HHS327694:HHS327705 HRO327694:HRO327705 IBK327694:IBK327705 ILG327694:ILG327705 IVC327694:IVC327705 JEY327694:JEY327705 JOU327694:JOU327705 JYQ327694:JYQ327705 KIM327694:KIM327705 KSI327694:KSI327705 LCE327694:LCE327705 LMA327694:LMA327705 LVW327694:LVW327705 MFS327694:MFS327705 MPO327694:MPO327705 MZK327694:MZK327705 NJG327694:NJG327705 NTC327694:NTC327705 OCY327694:OCY327705 OMU327694:OMU327705 OWQ327694:OWQ327705 PGM327694:PGM327705 PQI327694:PQI327705 QAE327694:QAE327705 QKA327694:QKA327705 QTW327694:QTW327705 RDS327694:RDS327705 RNO327694:RNO327705 RXK327694:RXK327705 SHG327694:SHG327705 SRC327694:SRC327705 TAY327694:TAY327705 TKU327694:TKU327705 TUQ327694:TUQ327705 UEM327694:UEM327705 UOI327694:UOI327705 UYE327694:UYE327705 VIA327694:VIA327705 VRW327694:VRW327705 WBS327694:WBS327705 WLO327694:WLO327705 WVK327694:WVK327705 C393230:C393241 IY393230:IY393241 SU393230:SU393241 ACQ393230:ACQ393241 AMM393230:AMM393241 AWI393230:AWI393241 BGE393230:BGE393241 BQA393230:BQA393241 BZW393230:BZW393241 CJS393230:CJS393241 CTO393230:CTO393241 DDK393230:DDK393241 DNG393230:DNG393241 DXC393230:DXC393241 EGY393230:EGY393241 EQU393230:EQU393241 FAQ393230:FAQ393241 FKM393230:FKM393241 FUI393230:FUI393241 GEE393230:GEE393241 GOA393230:GOA393241 GXW393230:GXW393241 HHS393230:HHS393241 HRO393230:HRO393241 IBK393230:IBK393241 ILG393230:ILG393241 IVC393230:IVC393241 JEY393230:JEY393241 JOU393230:JOU393241 JYQ393230:JYQ393241 KIM393230:KIM393241 KSI393230:KSI393241 LCE393230:LCE393241 LMA393230:LMA393241 LVW393230:LVW393241 MFS393230:MFS393241 MPO393230:MPO393241 MZK393230:MZK393241 NJG393230:NJG393241 NTC393230:NTC393241 OCY393230:OCY393241 OMU393230:OMU393241 OWQ393230:OWQ393241 PGM393230:PGM393241 PQI393230:PQI393241 QAE393230:QAE393241 QKA393230:QKA393241 QTW393230:QTW393241 RDS393230:RDS393241 RNO393230:RNO393241 RXK393230:RXK393241 SHG393230:SHG393241 SRC393230:SRC393241 TAY393230:TAY393241 TKU393230:TKU393241 TUQ393230:TUQ393241 UEM393230:UEM393241 UOI393230:UOI393241 UYE393230:UYE393241 VIA393230:VIA393241 VRW393230:VRW393241 WBS393230:WBS393241 WLO393230:WLO393241 WVK393230:WVK393241 C458766:C458777 IY458766:IY458777 SU458766:SU458777 ACQ458766:ACQ458777 AMM458766:AMM458777 AWI458766:AWI458777 BGE458766:BGE458777 BQA458766:BQA458777 BZW458766:BZW458777 CJS458766:CJS458777 CTO458766:CTO458777 DDK458766:DDK458777 DNG458766:DNG458777 DXC458766:DXC458777 EGY458766:EGY458777 EQU458766:EQU458777 FAQ458766:FAQ458777 FKM458766:FKM458777 FUI458766:FUI458777 GEE458766:GEE458777 GOA458766:GOA458777 GXW458766:GXW458777 HHS458766:HHS458777 HRO458766:HRO458777 IBK458766:IBK458777 ILG458766:ILG458777 IVC458766:IVC458777 JEY458766:JEY458777 JOU458766:JOU458777 JYQ458766:JYQ458777 KIM458766:KIM458777 KSI458766:KSI458777 LCE458766:LCE458777 LMA458766:LMA458777 LVW458766:LVW458777 MFS458766:MFS458777 MPO458766:MPO458777 MZK458766:MZK458777 NJG458766:NJG458777 NTC458766:NTC458777 OCY458766:OCY458777 OMU458766:OMU458777 OWQ458766:OWQ458777 PGM458766:PGM458777 PQI458766:PQI458777 QAE458766:QAE458777 QKA458766:QKA458777 QTW458766:QTW458777 RDS458766:RDS458777 RNO458766:RNO458777 RXK458766:RXK458777 SHG458766:SHG458777 SRC458766:SRC458777 TAY458766:TAY458777 TKU458766:TKU458777 TUQ458766:TUQ458777 UEM458766:UEM458777 UOI458766:UOI458777 UYE458766:UYE458777 VIA458766:VIA458777 VRW458766:VRW458777 WBS458766:WBS458777 WLO458766:WLO458777 WVK458766:WVK458777 C524302:C524313 IY524302:IY524313 SU524302:SU524313 ACQ524302:ACQ524313 AMM524302:AMM524313 AWI524302:AWI524313 BGE524302:BGE524313 BQA524302:BQA524313 BZW524302:BZW524313 CJS524302:CJS524313 CTO524302:CTO524313 DDK524302:DDK524313 DNG524302:DNG524313 DXC524302:DXC524313 EGY524302:EGY524313 EQU524302:EQU524313 FAQ524302:FAQ524313 FKM524302:FKM524313 FUI524302:FUI524313 GEE524302:GEE524313 GOA524302:GOA524313 GXW524302:GXW524313 HHS524302:HHS524313 HRO524302:HRO524313 IBK524302:IBK524313 ILG524302:ILG524313 IVC524302:IVC524313 JEY524302:JEY524313 JOU524302:JOU524313 JYQ524302:JYQ524313 KIM524302:KIM524313 KSI524302:KSI524313 LCE524302:LCE524313 LMA524302:LMA524313 LVW524302:LVW524313 MFS524302:MFS524313 MPO524302:MPO524313 MZK524302:MZK524313 NJG524302:NJG524313 NTC524302:NTC524313 OCY524302:OCY524313 OMU524302:OMU524313 OWQ524302:OWQ524313 PGM524302:PGM524313 PQI524302:PQI524313 QAE524302:QAE524313 QKA524302:QKA524313 QTW524302:QTW524313 RDS524302:RDS524313 RNO524302:RNO524313 RXK524302:RXK524313 SHG524302:SHG524313 SRC524302:SRC524313 TAY524302:TAY524313 TKU524302:TKU524313 TUQ524302:TUQ524313 UEM524302:UEM524313 UOI524302:UOI524313 UYE524302:UYE524313 VIA524302:VIA524313 VRW524302:VRW524313 WBS524302:WBS524313 WLO524302:WLO524313 WVK524302:WVK524313 C589838:C589849 IY589838:IY589849 SU589838:SU589849 ACQ589838:ACQ589849 AMM589838:AMM589849 AWI589838:AWI589849 BGE589838:BGE589849 BQA589838:BQA589849 BZW589838:BZW589849 CJS589838:CJS589849 CTO589838:CTO589849 DDK589838:DDK589849 DNG589838:DNG589849 DXC589838:DXC589849 EGY589838:EGY589849 EQU589838:EQU589849 FAQ589838:FAQ589849 FKM589838:FKM589849 FUI589838:FUI589849 GEE589838:GEE589849 GOA589838:GOA589849 GXW589838:GXW589849 HHS589838:HHS589849 HRO589838:HRO589849 IBK589838:IBK589849 ILG589838:ILG589849 IVC589838:IVC589849 JEY589838:JEY589849 JOU589838:JOU589849 JYQ589838:JYQ589849 KIM589838:KIM589849 KSI589838:KSI589849 LCE589838:LCE589849 LMA589838:LMA589849 LVW589838:LVW589849 MFS589838:MFS589849 MPO589838:MPO589849 MZK589838:MZK589849 NJG589838:NJG589849 NTC589838:NTC589849 OCY589838:OCY589849 OMU589838:OMU589849 OWQ589838:OWQ589849 PGM589838:PGM589849 PQI589838:PQI589849 QAE589838:QAE589849 QKA589838:QKA589849 QTW589838:QTW589849 RDS589838:RDS589849 RNO589838:RNO589849 RXK589838:RXK589849 SHG589838:SHG589849 SRC589838:SRC589849 TAY589838:TAY589849 TKU589838:TKU589849 TUQ589838:TUQ589849 UEM589838:UEM589849 UOI589838:UOI589849 UYE589838:UYE589849 VIA589838:VIA589849 VRW589838:VRW589849 WBS589838:WBS589849 WLO589838:WLO589849 WVK589838:WVK589849 C655374:C655385 IY655374:IY655385 SU655374:SU655385 ACQ655374:ACQ655385 AMM655374:AMM655385 AWI655374:AWI655385 BGE655374:BGE655385 BQA655374:BQA655385 BZW655374:BZW655385 CJS655374:CJS655385 CTO655374:CTO655385 DDK655374:DDK655385 DNG655374:DNG655385 DXC655374:DXC655385 EGY655374:EGY655385 EQU655374:EQU655385 FAQ655374:FAQ655385 FKM655374:FKM655385 FUI655374:FUI655385 GEE655374:GEE655385 GOA655374:GOA655385 GXW655374:GXW655385 HHS655374:HHS655385 HRO655374:HRO655385 IBK655374:IBK655385 ILG655374:ILG655385 IVC655374:IVC655385 JEY655374:JEY655385 JOU655374:JOU655385 JYQ655374:JYQ655385 KIM655374:KIM655385 KSI655374:KSI655385 LCE655374:LCE655385 LMA655374:LMA655385 LVW655374:LVW655385 MFS655374:MFS655385 MPO655374:MPO655385 MZK655374:MZK655385 NJG655374:NJG655385 NTC655374:NTC655385 OCY655374:OCY655385 OMU655374:OMU655385 OWQ655374:OWQ655385 PGM655374:PGM655385 PQI655374:PQI655385 QAE655374:QAE655385 QKA655374:QKA655385 QTW655374:QTW655385 RDS655374:RDS655385 RNO655374:RNO655385 RXK655374:RXK655385 SHG655374:SHG655385 SRC655374:SRC655385 TAY655374:TAY655385 TKU655374:TKU655385 TUQ655374:TUQ655385 UEM655374:UEM655385 UOI655374:UOI655385 UYE655374:UYE655385 VIA655374:VIA655385 VRW655374:VRW655385 WBS655374:WBS655385 WLO655374:WLO655385 WVK655374:WVK655385 C720910:C720921 IY720910:IY720921 SU720910:SU720921 ACQ720910:ACQ720921 AMM720910:AMM720921 AWI720910:AWI720921 BGE720910:BGE720921 BQA720910:BQA720921 BZW720910:BZW720921 CJS720910:CJS720921 CTO720910:CTO720921 DDK720910:DDK720921 DNG720910:DNG720921 DXC720910:DXC720921 EGY720910:EGY720921 EQU720910:EQU720921 FAQ720910:FAQ720921 FKM720910:FKM720921 FUI720910:FUI720921 GEE720910:GEE720921 GOA720910:GOA720921 GXW720910:GXW720921 HHS720910:HHS720921 HRO720910:HRO720921 IBK720910:IBK720921 ILG720910:ILG720921 IVC720910:IVC720921 JEY720910:JEY720921 JOU720910:JOU720921 JYQ720910:JYQ720921 KIM720910:KIM720921 KSI720910:KSI720921 LCE720910:LCE720921 LMA720910:LMA720921 LVW720910:LVW720921 MFS720910:MFS720921 MPO720910:MPO720921 MZK720910:MZK720921 NJG720910:NJG720921 NTC720910:NTC720921 OCY720910:OCY720921 OMU720910:OMU720921 OWQ720910:OWQ720921 PGM720910:PGM720921 PQI720910:PQI720921 QAE720910:QAE720921 QKA720910:QKA720921 QTW720910:QTW720921 RDS720910:RDS720921 RNO720910:RNO720921 RXK720910:RXK720921 SHG720910:SHG720921 SRC720910:SRC720921 TAY720910:TAY720921 TKU720910:TKU720921 TUQ720910:TUQ720921 UEM720910:UEM720921 UOI720910:UOI720921 UYE720910:UYE720921 VIA720910:VIA720921 VRW720910:VRW720921 WBS720910:WBS720921 WLO720910:WLO720921 WVK720910:WVK720921 C786446:C786457 IY786446:IY786457 SU786446:SU786457 ACQ786446:ACQ786457 AMM786446:AMM786457 AWI786446:AWI786457 BGE786446:BGE786457 BQA786446:BQA786457 BZW786446:BZW786457 CJS786446:CJS786457 CTO786446:CTO786457 DDK786446:DDK786457 DNG786446:DNG786457 DXC786446:DXC786457 EGY786446:EGY786457 EQU786446:EQU786457 FAQ786446:FAQ786457 FKM786446:FKM786457 FUI786446:FUI786457 GEE786446:GEE786457 GOA786446:GOA786457 GXW786446:GXW786457 HHS786446:HHS786457 HRO786446:HRO786457 IBK786446:IBK786457 ILG786446:ILG786457 IVC786446:IVC786457 JEY786446:JEY786457 JOU786446:JOU786457 JYQ786446:JYQ786457 KIM786446:KIM786457 KSI786446:KSI786457 LCE786446:LCE786457 LMA786446:LMA786457 LVW786446:LVW786457 MFS786446:MFS786457 MPO786446:MPO786457 MZK786446:MZK786457 NJG786446:NJG786457 NTC786446:NTC786457 OCY786446:OCY786457 OMU786446:OMU786457 OWQ786446:OWQ786457 PGM786446:PGM786457 PQI786446:PQI786457 QAE786446:QAE786457 QKA786446:QKA786457 QTW786446:QTW786457 RDS786446:RDS786457 RNO786446:RNO786457 RXK786446:RXK786457 SHG786446:SHG786457 SRC786446:SRC786457 TAY786446:TAY786457 TKU786446:TKU786457 TUQ786446:TUQ786457 UEM786446:UEM786457 UOI786446:UOI786457 UYE786446:UYE786457 VIA786446:VIA786457 VRW786446:VRW786457 WBS786446:WBS786457 WLO786446:WLO786457 WVK786446:WVK786457 C851982:C851993 IY851982:IY851993 SU851982:SU851993 ACQ851982:ACQ851993 AMM851982:AMM851993 AWI851982:AWI851993 BGE851982:BGE851993 BQA851982:BQA851993 BZW851982:BZW851993 CJS851982:CJS851993 CTO851982:CTO851993 DDK851982:DDK851993 DNG851982:DNG851993 DXC851982:DXC851993 EGY851982:EGY851993 EQU851982:EQU851993 FAQ851982:FAQ851993 FKM851982:FKM851993 FUI851982:FUI851993 GEE851982:GEE851993 GOA851982:GOA851993 GXW851982:GXW851993 HHS851982:HHS851993 HRO851982:HRO851993 IBK851982:IBK851993 ILG851982:ILG851993 IVC851982:IVC851993 JEY851982:JEY851993 JOU851982:JOU851993 JYQ851982:JYQ851993 KIM851982:KIM851993 KSI851982:KSI851993 LCE851982:LCE851993 LMA851982:LMA851993 LVW851982:LVW851993 MFS851982:MFS851993 MPO851982:MPO851993 MZK851982:MZK851993 NJG851982:NJG851993 NTC851982:NTC851993 OCY851982:OCY851993 OMU851982:OMU851993 OWQ851982:OWQ851993 PGM851982:PGM851993 PQI851982:PQI851993 QAE851982:QAE851993 QKA851982:QKA851993 QTW851982:QTW851993 RDS851982:RDS851993 RNO851982:RNO851993 RXK851982:RXK851993 SHG851982:SHG851993 SRC851982:SRC851993 TAY851982:TAY851993 TKU851982:TKU851993 TUQ851982:TUQ851993 UEM851982:UEM851993 UOI851982:UOI851993 UYE851982:UYE851993 VIA851982:VIA851993 VRW851982:VRW851993 WBS851982:WBS851993 WLO851982:WLO851993 WVK851982:WVK851993 C917518:C917529 IY917518:IY917529 SU917518:SU917529 ACQ917518:ACQ917529 AMM917518:AMM917529 AWI917518:AWI917529 BGE917518:BGE917529 BQA917518:BQA917529 BZW917518:BZW917529 CJS917518:CJS917529 CTO917518:CTO917529 DDK917518:DDK917529 DNG917518:DNG917529 DXC917518:DXC917529 EGY917518:EGY917529 EQU917518:EQU917529 FAQ917518:FAQ917529 FKM917518:FKM917529 FUI917518:FUI917529 GEE917518:GEE917529 GOA917518:GOA917529 GXW917518:GXW917529 HHS917518:HHS917529 HRO917518:HRO917529 IBK917518:IBK917529 ILG917518:ILG917529 IVC917518:IVC917529 JEY917518:JEY917529 JOU917518:JOU917529 JYQ917518:JYQ917529 KIM917518:KIM917529 KSI917518:KSI917529 LCE917518:LCE917529 LMA917518:LMA917529 LVW917518:LVW917529 MFS917518:MFS917529 MPO917518:MPO917529 MZK917518:MZK917529 NJG917518:NJG917529 NTC917518:NTC917529 OCY917518:OCY917529 OMU917518:OMU917529 OWQ917518:OWQ917529 PGM917518:PGM917529 PQI917518:PQI917529 QAE917518:QAE917529 QKA917518:QKA917529 QTW917518:QTW917529 RDS917518:RDS917529 RNO917518:RNO917529 RXK917518:RXK917529 SHG917518:SHG917529 SRC917518:SRC917529 TAY917518:TAY917529 TKU917518:TKU917529 TUQ917518:TUQ917529 UEM917518:UEM917529 UOI917518:UOI917529 UYE917518:UYE917529 VIA917518:VIA917529 VRW917518:VRW917529 WBS917518:WBS917529 WLO917518:WLO917529 WVK917518:WVK917529 C983054:C983065 IY983054:IY983065 SU983054:SU983065 ACQ983054:ACQ983065 AMM983054:AMM983065 AWI983054:AWI983065 BGE983054:BGE983065 BQA983054:BQA983065 BZW983054:BZW983065 CJS983054:CJS983065 CTO983054:CTO983065 DDK983054:DDK983065 DNG983054:DNG983065 DXC983054:DXC983065 EGY983054:EGY983065 EQU983054:EQU983065 FAQ983054:FAQ983065 FKM983054:FKM983065 FUI983054:FUI983065 GEE983054:GEE983065 GOA983054:GOA983065 GXW983054:GXW983065 HHS983054:HHS983065 HRO983054:HRO983065 IBK983054:IBK983065 ILG983054:ILG983065 IVC983054:IVC983065 JEY983054:JEY983065 JOU983054:JOU983065 JYQ983054:JYQ983065 KIM983054:KIM983065 KSI983054:KSI983065 LCE983054:LCE983065 LMA983054:LMA983065 LVW983054:LVW983065 MFS983054:MFS983065 MPO983054:MPO983065 MZK983054:MZK983065 NJG983054:NJG983065 NTC983054:NTC983065 OCY983054:OCY983065 OMU983054:OMU983065 OWQ983054:OWQ983065 PGM983054:PGM983065 PQI983054:PQI983065 QAE983054:QAE983065 QKA983054:QKA983065 QTW983054:QTW983065 RDS983054:RDS983065 RNO983054:RNO983065 RXK983054:RXK983065 SHG983054:SHG983065 SRC983054:SRC983065 TAY983054:TAY983065 TKU983054:TKU983065 TUQ983054:TUQ983065 UEM983054:UEM983065 UOI983054:UOI983065 UYE983054:UYE983065 VIA983054:VIA983065 VRW983054:VRW983065 WBS983054:WBS983065 WLO983054:WLO983065 WVK983054:WVK983065">
      <formula1>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Q70"/>
  <sheetViews>
    <sheetView workbookViewId="0">
      <selection activeCell="P35" sqref="P35"/>
    </sheetView>
  </sheetViews>
  <sheetFormatPr defaultRowHeight="15" outlineLevelRow="1"/>
  <cols>
    <col min="1" max="1" width="16.42578125" style="92" customWidth="1"/>
    <col min="2" max="2" width="10.85546875" style="92" customWidth="1"/>
    <col min="3" max="9" width="9.140625" style="92"/>
    <col min="10" max="10" width="12.85546875" style="92" customWidth="1"/>
    <col min="11" max="11" width="11.85546875" style="92" customWidth="1"/>
    <col min="12" max="12" width="9.140625" style="92"/>
    <col min="13" max="13" width="15.85546875" style="92" customWidth="1"/>
    <col min="14" max="14" width="9.140625" style="92"/>
    <col min="15" max="15" width="15.85546875" style="92" customWidth="1"/>
    <col min="16" max="16384" width="9.140625" style="92"/>
  </cols>
  <sheetData>
    <row r="2" spans="1:15" ht="39.75" customHeight="1"/>
    <row r="3" spans="1:15" ht="28.5" customHeight="1" thickBot="1">
      <c r="L3" s="149" t="s">
        <v>171</v>
      </c>
      <c r="M3" s="149"/>
      <c r="N3" s="149"/>
      <c r="O3" s="149"/>
    </row>
    <row r="4" spans="1:15" ht="18.75" hidden="1" outlineLevel="1">
      <c r="A4" s="94">
        <v>1</v>
      </c>
      <c r="B4" s="96" t="s">
        <v>149</v>
      </c>
    </row>
    <row r="5" spans="1:15" hidden="1" outlineLevel="1"/>
    <row r="6" spans="1:15" hidden="1" outlineLevel="1">
      <c r="B6" s="93" t="s">
        <v>147</v>
      </c>
      <c r="D6" s="93" t="s">
        <v>148</v>
      </c>
    </row>
    <row r="7" spans="1:15" ht="15.75" hidden="1" outlineLevel="1" thickBot="1"/>
    <row r="8" spans="1:15" ht="23.25" customHeight="1" collapsed="1" thickBot="1">
      <c r="A8" s="97" t="s">
        <v>157</v>
      </c>
      <c r="B8" s="139"/>
      <c r="C8" s="140"/>
      <c r="D8" s="140"/>
      <c r="E8" s="141"/>
      <c r="F8" s="95" t="str">
        <f>IF(D8=B6&amp;" "&amp;D6,"Ne rregull", "Gabim")</f>
        <v>Gabim</v>
      </c>
      <c r="G8" s="100" t="str">
        <f>IF(F8="Gabim","0","5")</f>
        <v>0</v>
      </c>
      <c r="L8" s="150" t="s">
        <v>173</v>
      </c>
      <c r="M8" s="150"/>
      <c r="N8" s="151" t="s">
        <v>172</v>
      </c>
      <c r="O8" s="151"/>
    </row>
    <row r="9" spans="1:15" hidden="1" outlineLevel="1">
      <c r="A9" s="98"/>
    </row>
    <row r="10" spans="1:15" ht="18.75" hidden="1" outlineLevel="1">
      <c r="A10" s="99">
        <v>2</v>
      </c>
      <c r="B10" s="96" t="s">
        <v>150</v>
      </c>
    </row>
    <row r="11" spans="1:15" hidden="1" outlineLevel="1">
      <c r="A11" s="98"/>
    </row>
    <row r="12" spans="1:15" hidden="1" outlineLevel="1">
      <c r="A12" s="98"/>
      <c r="B12" s="92" t="s">
        <v>151</v>
      </c>
    </row>
    <row r="13" spans="1:15" ht="15.75" hidden="1" outlineLevel="1" thickBot="1">
      <c r="A13" s="98"/>
    </row>
    <row r="14" spans="1:15" ht="23.25" customHeight="1" collapsed="1" thickBot="1">
      <c r="A14" s="97" t="s">
        <v>158</v>
      </c>
      <c r="B14" s="139"/>
      <c r="C14" s="140"/>
      <c r="D14" s="140"/>
      <c r="E14" s="141"/>
      <c r="F14" s="95" t="str">
        <f>IF(B14=LEN(B12),"Ne rregull", "Gabim")</f>
        <v>Gabim</v>
      </c>
      <c r="G14" s="100" t="str">
        <f>IF(F14="Gabim","0","5")</f>
        <v>0</v>
      </c>
      <c r="L14" s="152">
        <f ca="1">COUNTIF(F8:F61,L8)</f>
        <v>0</v>
      </c>
      <c r="M14" s="152"/>
      <c r="N14" s="152">
        <f ca="1">COUNTIF(F8:F100,N8)</f>
        <v>12</v>
      </c>
      <c r="O14" s="152"/>
    </row>
    <row r="15" spans="1:15" ht="15.75" hidden="1" outlineLevel="1" thickBot="1">
      <c r="A15" s="98"/>
      <c r="G15" s="98"/>
    </row>
    <row r="16" spans="1:15" ht="19.5" hidden="1" outlineLevel="1" thickBot="1">
      <c r="A16" s="99"/>
      <c r="B16" s="96" t="s">
        <v>152</v>
      </c>
      <c r="G16" s="98"/>
    </row>
    <row r="17" spans="1:15" ht="15.75" hidden="1" outlineLevel="1" thickBot="1">
      <c r="A17" s="98"/>
      <c r="B17" s="92" t="s">
        <v>153</v>
      </c>
      <c r="C17" s="92" t="s">
        <v>154</v>
      </c>
      <c r="D17" s="92" t="s">
        <v>155</v>
      </c>
      <c r="E17" s="92" t="s">
        <v>156</v>
      </c>
      <c r="G17" s="98"/>
    </row>
    <row r="18" spans="1:15" ht="15.75" hidden="1" outlineLevel="1" thickBot="1">
      <c r="A18" s="98"/>
      <c r="B18" s="92">
        <v>255</v>
      </c>
      <c r="C18" s="92">
        <v>5</v>
      </c>
      <c r="D18" s="92">
        <f>B18*C18</f>
        <v>1275</v>
      </c>
      <c r="E18" s="92">
        <f>B20</f>
        <v>0</v>
      </c>
      <c r="G18" s="98"/>
    </row>
    <row r="19" spans="1:15" ht="15.75" hidden="1" outlineLevel="1" thickBot="1">
      <c r="A19" s="98"/>
      <c r="G19" s="98"/>
    </row>
    <row r="20" spans="1:15" ht="21.75" customHeight="1" collapsed="1" thickBot="1">
      <c r="A20" s="97" t="s">
        <v>159</v>
      </c>
      <c r="B20" s="139"/>
      <c r="C20" s="140"/>
      <c r="D20" s="140"/>
      <c r="E20" s="141"/>
      <c r="F20" s="95" t="str">
        <f>IF(B20=D18*0.16,"Ne rregull", "Gabim")</f>
        <v>Gabim</v>
      </c>
      <c r="G20" s="100" t="str">
        <f>IF(F20="Gabim","0","5")</f>
        <v>0</v>
      </c>
    </row>
    <row r="21" spans="1:15" ht="27" hidden="1" customHeight="1" outlineLevel="1">
      <c r="A21" s="99"/>
      <c r="B21" s="96" t="s">
        <v>161</v>
      </c>
      <c r="G21" s="98"/>
    </row>
    <row r="22" spans="1:15" hidden="1" outlineLevel="1">
      <c r="A22" s="98"/>
      <c r="B22" s="92" t="s">
        <v>153</v>
      </c>
      <c r="C22" s="92" t="s">
        <v>154</v>
      </c>
      <c r="D22" s="92" t="s">
        <v>155</v>
      </c>
      <c r="G22" s="98"/>
    </row>
    <row r="23" spans="1:15" hidden="1" outlineLevel="1">
      <c r="A23" s="98"/>
      <c r="B23" s="92">
        <v>255</v>
      </c>
      <c r="C23" s="92">
        <v>106</v>
      </c>
      <c r="D23" s="92">
        <f>B25</f>
        <v>0</v>
      </c>
      <c r="G23" s="98"/>
    </row>
    <row r="24" spans="1:15" ht="15.75" hidden="1" outlineLevel="1" thickBot="1">
      <c r="A24" s="98"/>
      <c r="G24" s="98"/>
    </row>
    <row r="25" spans="1:15" ht="21.75" customHeight="1" collapsed="1" thickBot="1">
      <c r="A25" s="97" t="s">
        <v>160</v>
      </c>
      <c r="B25" s="139"/>
      <c r="C25" s="140"/>
      <c r="D25" s="140"/>
      <c r="E25" s="141"/>
      <c r="F25" s="95" t="str">
        <f>IF(B25=B23+C23,"Ne rregull", "Gabim")</f>
        <v>Gabim</v>
      </c>
      <c r="G25" s="100" t="str">
        <f>IF(F25="Gabim","0","5")</f>
        <v>0</v>
      </c>
      <c r="L25" s="147" t="s">
        <v>174</v>
      </c>
      <c r="M25" s="147"/>
      <c r="N25" s="148">
        <f ca="1">G8+G14+G20+G25+G30+G35+G40+G45+G50+G55+G61</f>
        <v>0</v>
      </c>
      <c r="O25" s="148"/>
    </row>
    <row r="26" spans="1:15" ht="24" hidden="1" customHeight="1" outlineLevel="1">
      <c r="A26" s="99"/>
      <c r="B26" s="101" t="s">
        <v>164</v>
      </c>
      <c r="C26" s="101"/>
      <c r="D26" s="101"/>
      <c r="E26" s="101"/>
      <c r="F26" s="101"/>
      <c r="G26" s="101"/>
      <c r="H26" s="101"/>
      <c r="I26" s="101"/>
      <c r="J26" s="101"/>
    </row>
    <row r="27" spans="1:15" ht="15.75" hidden="1" outlineLevel="1" thickBot="1">
      <c r="A27" s="98"/>
    </row>
    <row r="28" spans="1:15" ht="15.75" hidden="1" outlineLevel="1" thickBot="1">
      <c r="A28" s="98"/>
      <c r="B28" s="92" t="s">
        <v>163</v>
      </c>
    </row>
    <row r="29" spans="1:15" ht="15.75" hidden="1" outlineLevel="1" thickBot="1">
      <c r="A29" s="98"/>
    </row>
    <row r="30" spans="1:15" ht="21.75" customHeight="1" collapsed="1" thickBot="1">
      <c r="A30" s="97" t="s">
        <v>162</v>
      </c>
      <c r="B30" s="139"/>
      <c r="C30" s="140"/>
      <c r="D30" s="140"/>
      <c r="E30" s="141"/>
      <c r="F30" s="95" t="str">
        <f>IF(B30=LEFT(B28,6),"Ne rregull", "Gabim")</f>
        <v>Gabim</v>
      </c>
      <c r="G30" s="100" t="str">
        <f>IF(F30="Gabim","0","5")</f>
        <v>0</v>
      </c>
    </row>
    <row r="31" spans="1:15" ht="24" hidden="1" customHeight="1" outlineLevel="1">
      <c r="A31" s="99"/>
      <c r="B31" s="101" t="s">
        <v>166</v>
      </c>
      <c r="C31" s="101"/>
      <c r="D31" s="101"/>
      <c r="E31" s="101"/>
      <c r="F31" s="101"/>
      <c r="G31" s="101"/>
      <c r="H31" s="101"/>
      <c r="I31" s="101"/>
      <c r="J31" s="101"/>
    </row>
    <row r="32" spans="1:15" ht="15.75" hidden="1" outlineLevel="1" thickBot="1">
      <c r="A32" s="98"/>
      <c r="B32" s="92">
        <v>2</v>
      </c>
      <c r="C32" s="92">
        <v>4</v>
      </c>
      <c r="D32" s="92">
        <v>3</v>
      </c>
      <c r="E32" s="92">
        <v>4</v>
      </c>
    </row>
    <row r="33" spans="1:17" ht="15.75" hidden="1" outlineLevel="1" thickBot="1">
      <c r="A33" s="98"/>
      <c r="B33" s="92">
        <v>4</v>
      </c>
      <c r="C33" s="92">
        <v>5</v>
      </c>
      <c r="D33" s="92">
        <v>2</v>
      </c>
      <c r="E33" s="92">
        <v>2</v>
      </c>
    </row>
    <row r="34" spans="1:17" ht="15.75" hidden="1" outlineLevel="1" thickBot="1">
      <c r="A34" s="98"/>
    </row>
    <row r="35" spans="1:17" ht="21.75" customHeight="1" collapsed="1" thickBot="1">
      <c r="A35" s="97" t="s">
        <v>165</v>
      </c>
      <c r="B35" s="146"/>
      <c r="C35" s="143"/>
      <c r="D35" s="143"/>
      <c r="E35" s="144"/>
      <c r="F35" s="95" t="str">
        <f>IF(B35=AVERAGE(B32:E33),"Ne rregull", "Gabim")</f>
        <v>Gabim</v>
      </c>
      <c r="G35" s="100" t="str">
        <f>IF(F35="Gabim","0","5")</f>
        <v>0</v>
      </c>
      <c r="L35" s="155" t="s">
        <v>183</v>
      </c>
      <c r="M35" s="155"/>
      <c r="N35" s="145" t="str">
        <f ca="1">IF(N25&lt;15,"Nuk kalon",IF(N25&lt;24,"Mjaftushem",IF(N25&lt;34,"Mire",IF(N25&lt;44,"Shume mire",IF(N25&gt;44,"Shkelqyshem",IF(N25=0,))))))</f>
        <v>Nuk kalon</v>
      </c>
      <c r="O35" s="145"/>
    </row>
    <row r="36" spans="1:17" ht="24" hidden="1" customHeight="1" outlineLevel="1">
      <c r="A36" s="99"/>
      <c r="B36" s="101" t="s">
        <v>168</v>
      </c>
      <c r="C36" s="101"/>
      <c r="D36" s="101"/>
      <c r="E36" s="101"/>
      <c r="F36" s="101"/>
      <c r="G36" s="101"/>
      <c r="H36" s="101"/>
      <c r="I36" s="101"/>
      <c r="J36" s="101"/>
    </row>
    <row r="37" spans="1:17" hidden="1" outlineLevel="1">
      <c r="A37" s="98"/>
      <c r="B37" s="92">
        <v>2</v>
      </c>
      <c r="C37" s="92">
        <v>4</v>
      </c>
      <c r="D37" s="92">
        <v>3</v>
      </c>
      <c r="E37" s="92">
        <v>4</v>
      </c>
    </row>
    <row r="38" spans="1:17" hidden="1" outlineLevel="1">
      <c r="A38" s="98"/>
      <c r="B38" s="92">
        <v>4</v>
      </c>
      <c r="C38" s="92">
        <v>5</v>
      </c>
      <c r="D38" s="92">
        <v>2</v>
      </c>
      <c r="E38" s="92">
        <v>2</v>
      </c>
    </row>
    <row r="39" spans="1:17" ht="15.75" hidden="1" outlineLevel="1" thickBot="1">
      <c r="A39" s="98"/>
    </row>
    <row r="40" spans="1:17" ht="21.75" customHeight="1" collapsed="1" thickBot="1">
      <c r="A40" s="97" t="s">
        <v>167</v>
      </c>
      <c r="B40" s="146"/>
      <c r="C40" s="143"/>
      <c r="D40" s="143"/>
      <c r="E40" s="144"/>
      <c r="F40" s="95" t="str">
        <f>IF(B40=COUNT(B37:E38),"Ne rregull", "Gabim")</f>
        <v>Gabim</v>
      </c>
      <c r="G40" s="100" t="str">
        <f>IF(F40="Gabim","0","5")</f>
        <v>0</v>
      </c>
    </row>
    <row r="41" spans="1:17" ht="24" hidden="1" customHeight="1" outlineLevel="1">
      <c r="A41" s="99"/>
      <c r="B41" s="101" t="s">
        <v>176</v>
      </c>
      <c r="C41" s="101"/>
      <c r="D41" s="101"/>
      <c r="E41" s="101"/>
      <c r="F41" s="101"/>
      <c r="G41" s="101"/>
      <c r="H41" s="101"/>
      <c r="I41" s="101"/>
      <c r="J41" s="101"/>
    </row>
    <row r="42" spans="1:17" ht="15.75" hidden="1" outlineLevel="1" thickBot="1">
      <c r="A42" s="98"/>
      <c r="B42" s="102" t="s">
        <v>106</v>
      </c>
      <c r="C42" s="102" t="s">
        <v>153</v>
      </c>
      <c r="D42" s="102" t="s">
        <v>177</v>
      </c>
      <c r="E42" s="102" t="s">
        <v>4</v>
      </c>
      <c r="F42" s="102" t="s">
        <v>178</v>
      </c>
    </row>
    <row r="43" spans="1:17" ht="15.75" hidden="1" outlineLevel="1" thickBot="1">
      <c r="A43" s="98"/>
      <c r="B43" s="102" t="s">
        <v>179</v>
      </c>
      <c r="C43" s="102">
        <v>1540</v>
      </c>
      <c r="D43" s="102">
        <v>0.5</v>
      </c>
      <c r="E43" s="102">
        <f>C43*D43</f>
        <v>770</v>
      </c>
      <c r="F43" s="102">
        <f>B45</f>
        <v>0</v>
      </c>
    </row>
    <row r="44" spans="1:17" ht="15.75" hidden="1" outlineLevel="1" thickBot="1">
      <c r="A44" s="98"/>
    </row>
    <row r="45" spans="1:17" ht="21.75" customHeight="1" collapsed="1" thickBot="1">
      <c r="A45" s="97" t="s">
        <v>169</v>
      </c>
      <c r="B45" s="146"/>
      <c r="C45" s="143"/>
      <c r="D45" s="143"/>
      <c r="E45" s="144"/>
      <c r="F45" s="95" t="str">
        <f>IF(B45=E43*0.05,"Ne rregull", "Gabim")</f>
        <v>Gabim</v>
      </c>
      <c r="G45" s="100" t="str">
        <f>IF(F45="Gabim","0","5")</f>
        <v>0</v>
      </c>
      <c r="L45" s="156" t="s">
        <v>184</v>
      </c>
      <c r="M45" s="156"/>
      <c r="N45" s="153" t="s">
        <v>187</v>
      </c>
      <c r="O45" s="153"/>
      <c r="P45" s="103"/>
      <c r="Q45" s="103"/>
    </row>
    <row r="46" spans="1:17" ht="24" hidden="1" customHeight="1" outlineLevel="1">
      <c r="A46" s="99"/>
      <c r="B46" s="101" t="s">
        <v>175</v>
      </c>
      <c r="C46" s="101"/>
      <c r="D46" s="101"/>
      <c r="E46" s="101"/>
      <c r="F46" s="101"/>
      <c r="G46" s="101"/>
      <c r="H46" s="101"/>
      <c r="I46" s="101"/>
      <c r="J46" s="101"/>
    </row>
    <row r="47" spans="1:17" ht="15.75" hidden="1" outlineLevel="1" thickBot="1">
      <c r="A47" s="98"/>
      <c r="B47" s="102">
        <v>2</v>
      </c>
      <c r="C47" s="102">
        <v>4</v>
      </c>
      <c r="D47" s="102">
        <v>3</v>
      </c>
      <c r="E47" s="102">
        <v>4</v>
      </c>
    </row>
    <row r="48" spans="1:17" ht="15.75" hidden="1" outlineLevel="1" thickBot="1">
      <c r="A48" s="98"/>
      <c r="B48" s="102">
        <v>4</v>
      </c>
      <c r="C48" s="102">
        <v>5</v>
      </c>
      <c r="D48" s="102">
        <v>2</v>
      </c>
      <c r="E48" s="102">
        <v>2</v>
      </c>
    </row>
    <row r="49" spans="1:16" ht="15.75" hidden="1" outlineLevel="1" thickBot="1">
      <c r="A49" s="98"/>
    </row>
    <row r="50" spans="1:16" ht="20.25" customHeight="1" collapsed="1" thickBot="1">
      <c r="A50" s="97" t="s">
        <v>170</v>
      </c>
      <c r="B50" s="146"/>
      <c r="C50" s="143"/>
      <c r="D50" s="143"/>
      <c r="E50" s="144"/>
      <c r="F50" s="95" t="str">
        <f>IF(B50=SUMIF(B47:E48,2),"Ne rregull", "Gabim")</f>
        <v>Gabim</v>
      </c>
      <c r="G50" s="100" t="str">
        <f>IF(F50="Gabim","0","5")</f>
        <v>0</v>
      </c>
    </row>
    <row r="51" spans="1:16" ht="24" hidden="1" customHeight="1" outlineLevel="1">
      <c r="A51" s="99"/>
      <c r="B51" s="101" t="s">
        <v>181</v>
      </c>
      <c r="C51" s="101"/>
      <c r="D51" s="101"/>
      <c r="E51" s="101"/>
      <c r="F51" s="101"/>
      <c r="G51" s="101"/>
      <c r="H51" s="101"/>
      <c r="I51" s="101"/>
      <c r="J51" s="101"/>
    </row>
    <row r="52" spans="1:16" hidden="1" outlineLevel="1">
      <c r="A52" s="98"/>
    </row>
    <row r="53" spans="1:16" hidden="1" outlineLevel="1">
      <c r="A53" s="98"/>
      <c r="B53" s="158">
        <f ca="1">NOW()</f>
        <v>41104.408184953703</v>
      </c>
      <c r="C53" s="158"/>
    </row>
    <row r="54" spans="1:16" ht="15.75" hidden="1" outlineLevel="1" thickBot="1">
      <c r="A54" s="98"/>
    </row>
    <row r="55" spans="1:16" ht="20.25" customHeight="1" collapsed="1" thickBot="1">
      <c r="A55" s="97" t="s">
        <v>180</v>
      </c>
      <c r="B55" s="142"/>
      <c r="C55" s="143"/>
      <c r="D55" s="143"/>
      <c r="E55" s="144"/>
      <c r="F55" s="95" t="str">
        <f ca="1">IF(B55=NOW(),"Ne rregull", "Gabim")</f>
        <v>Gabim</v>
      </c>
      <c r="G55" s="100" t="str">
        <f ca="1">IF(F55="Gabim","0","5")</f>
        <v>0</v>
      </c>
      <c r="L55" s="92" t="s">
        <v>186</v>
      </c>
    </row>
    <row r="56" spans="1:16" ht="24" hidden="1" customHeight="1" outlineLevel="1">
      <c r="A56" s="99"/>
      <c r="B56" s="101" t="s">
        <v>185</v>
      </c>
      <c r="C56" s="101"/>
      <c r="D56" s="101"/>
      <c r="E56" s="101"/>
      <c r="F56" s="101"/>
      <c r="G56" s="101"/>
      <c r="H56" s="101"/>
      <c r="I56" s="101"/>
      <c r="J56" s="101"/>
    </row>
    <row r="57" spans="1:16" hidden="1" outlineLevel="1">
      <c r="A57" s="98"/>
    </row>
    <row r="58" spans="1:16" ht="21" hidden="1" outlineLevel="1">
      <c r="A58" s="98"/>
      <c r="B58" s="157"/>
      <c r="C58" s="157"/>
    </row>
    <row r="59" spans="1:16" hidden="1" outlineLevel="1">
      <c r="A59" s="98"/>
    </row>
    <row r="60" spans="1:16" ht="15.75" hidden="1" outlineLevel="1" thickBot="1">
      <c r="A60" s="98"/>
    </row>
    <row r="61" spans="1:16" ht="21.75" customHeight="1" collapsed="1" thickBot="1">
      <c r="A61" s="97" t="s">
        <v>182</v>
      </c>
      <c r="B61" s="142"/>
      <c r="C61" s="143"/>
      <c r="D61" s="143"/>
      <c r="E61" s="144"/>
      <c r="F61" s="95" t="str">
        <f>IF(B61="Blerim Morina","Ne rregull", "Gabim")</f>
        <v>Gabim</v>
      </c>
      <c r="G61" s="100" t="str">
        <f>IF(F61="Gabim","0","1")</f>
        <v>0</v>
      </c>
      <c r="L61" s="154"/>
      <c r="M61" s="154"/>
      <c r="N61" s="154"/>
      <c r="O61" s="154"/>
      <c r="P61" s="154"/>
    </row>
    <row r="62" spans="1:16" ht="24" hidden="1" customHeight="1" outlineLevel="1">
      <c r="A62" s="99"/>
      <c r="B62" s="101" t="s">
        <v>185</v>
      </c>
      <c r="C62" s="101"/>
      <c r="D62" s="101"/>
      <c r="E62" s="101"/>
      <c r="F62" s="101"/>
      <c r="G62" s="101"/>
      <c r="H62" s="101"/>
      <c r="I62" s="101"/>
      <c r="J62" s="101"/>
      <c r="L62" s="154"/>
      <c r="M62" s="154"/>
      <c r="N62" s="154"/>
      <c r="O62" s="154"/>
      <c r="P62" s="154"/>
    </row>
    <row r="63" spans="1:16" ht="15.75" hidden="1" customHeight="1" outlineLevel="1" thickBot="1">
      <c r="A63" s="98"/>
      <c r="L63" s="154"/>
      <c r="M63" s="154"/>
      <c r="N63" s="154"/>
      <c r="O63" s="154"/>
      <c r="P63" s="154"/>
    </row>
    <row r="64" spans="1:16" ht="21.75" hidden="1" customHeight="1" outlineLevel="1" thickBot="1">
      <c r="A64" s="98"/>
      <c r="B64" s="157"/>
      <c r="C64" s="157"/>
      <c r="L64" s="154"/>
      <c r="M64" s="154"/>
      <c r="N64" s="154"/>
      <c r="O64" s="154"/>
      <c r="P64" s="154"/>
    </row>
    <row r="65" spans="1:16" ht="15.75" hidden="1" customHeight="1" outlineLevel="1" thickBot="1">
      <c r="A65" s="98"/>
      <c r="L65" s="154"/>
      <c r="M65" s="154"/>
      <c r="N65" s="154"/>
      <c r="O65" s="154"/>
      <c r="P65" s="154"/>
    </row>
    <row r="66" spans="1:16" ht="15.75" hidden="1" customHeight="1" outlineLevel="1" thickBot="1">
      <c r="A66" s="98"/>
      <c r="L66" s="154"/>
      <c r="M66" s="154"/>
      <c r="N66" s="154"/>
      <c r="O66" s="154"/>
      <c r="P66" s="154"/>
    </row>
    <row r="67" spans="1:16" ht="21.75" customHeight="1" collapsed="1" thickBot="1">
      <c r="A67" s="97" t="s">
        <v>182</v>
      </c>
      <c r="B67" s="142"/>
      <c r="C67" s="143"/>
      <c r="D67" s="143"/>
      <c r="E67" s="144"/>
      <c r="F67" s="95" t="str">
        <f>IF(B67="Blerim Morina","Ne rregull", "Gabim")</f>
        <v>Gabim</v>
      </c>
      <c r="G67" s="100" t="str">
        <f>IF(F67="Gabim","0","1")</f>
        <v>0</v>
      </c>
      <c r="J67" s="103"/>
      <c r="K67" s="103"/>
      <c r="L67" s="154"/>
      <c r="M67" s="154"/>
      <c r="N67" s="154"/>
      <c r="O67" s="154"/>
      <c r="P67" s="154"/>
    </row>
    <row r="68" spans="1:16">
      <c r="L68" s="154"/>
      <c r="M68" s="154"/>
      <c r="N68" s="154"/>
      <c r="O68" s="154"/>
      <c r="P68" s="154"/>
    </row>
    <row r="69" spans="1:16">
      <c r="L69" s="154"/>
      <c r="M69" s="154"/>
      <c r="N69" s="154"/>
      <c r="O69" s="154"/>
      <c r="P69" s="154"/>
    </row>
    <row r="70" spans="1:16">
      <c r="L70" s="154"/>
      <c r="M70" s="154"/>
      <c r="N70" s="154"/>
      <c r="O70" s="154"/>
      <c r="P70" s="154"/>
    </row>
  </sheetData>
  <mergeCells count="27">
    <mergeCell ref="B67:E67"/>
    <mergeCell ref="L25:M25"/>
    <mergeCell ref="N25:O25"/>
    <mergeCell ref="L3:O3"/>
    <mergeCell ref="L8:M8"/>
    <mergeCell ref="N8:O8"/>
    <mergeCell ref="L14:M14"/>
    <mergeCell ref="N14:O14"/>
    <mergeCell ref="N45:O45"/>
    <mergeCell ref="L61:P70"/>
    <mergeCell ref="L35:M35"/>
    <mergeCell ref="L45:M45"/>
    <mergeCell ref="B64:C64"/>
    <mergeCell ref="B55:E55"/>
    <mergeCell ref="B53:C53"/>
    <mergeCell ref="B58:C58"/>
    <mergeCell ref="B61:E61"/>
    <mergeCell ref="N35:O35"/>
    <mergeCell ref="B50:E50"/>
    <mergeCell ref="B35:E35"/>
    <mergeCell ref="B40:E40"/>
    <mergeCell ref="B45:E45"/>
    <mergeCell ref="B8:E8"/>
    <mergeCell ref="B14:E14"/>
    <mergeCell ref="B20:E20"/>
    <mergeCell ref="B25:E25"/>
    <mergeCell ref="B30:E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 ndryshme</vt:lpstr>
      <vt:lpstr>b. i gjendjes</vt:lpstr>
      <vt:lpstr>countif</vt:lpstr>
      <vt:lpstr>bilanci</vt:lpstr>
      <vt:lpstr>bilanci i gjendjes</vt:lpstr>
      <vt:lpstr>Sheet1</vt:lpstr>
      <vt:lpstr>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</dc:creator>
  <cp:lastModifiedBy>ProfBeli</cp:lastModifiedBy>
  <cp:lastPrinted>2012-04-12T09:54:40Z</cp:lastPrinted>
  <dcterms:created xsi:type="dcterms:W3CDTF">2012-04-09T08:32:17Z</dcterms:created>
  <dcterms:modified xsi:type="dcterms:W3CDTF">2012-07-14T07:48:00Z</dcterms:modified>
</cp:coreProperties>
</file>